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daud\OneDrive - International Organization for Migration - IOM\CERF 2022\Marka\CUSMAN QUULE VILLAGE\"/>
    </mc:Choice>
  </mc:AlternateContent>
  <bookViews>
    <workbookView xWindow="-110" yWindow="-110" windowWidth="23260" windowHeight="13180" firstSheet="7" activeTab="11"/>
  </bookViews>
  <sheets>
    <sheet name="Preliminaries" sheetId="15" r:id="rId1"/>
    <sheet name="Borehole drilling" sheetId="17" r:id="rId2"/>
    <sheet name="New elevated water tank" sheetId="13" r:id="rId3"/>
    <sheet name="Borehole supplies" sheetId="8" r:id="rId4"/>
    <sheet name="Distribution Piping" sheetId="20" r:id="rId5"/>
    <sheet name="Generator &amp; Caretakers room" sheetId="18" r:id="rId6"/>
    <sheet name="Water Kiosk &amp; Animal Troughs" sheetId="4" r:id="rId7"/>
    <sheet name="Toilet &amp; Septic" sheetId="22" r:id="rId8"/>
    <sheet name="Solar Support Structure" sheetId="23" r:id="rId9"/>
    <sheet name="Solar Installation" sheetId="24" r:id="rId10"/>
    <sheet name="Fencing" sheetId="21" r:id="rId11"/>
    <sheet name="Summary" sheetId="6" r:id="rId12"/>
  </sheets>
  <definedNames>
    <definedName name="_xlnm.Print_Area" localSheetId="3">'Borehole supplies'!$A$1:$F$15</definedName>
    <definedName name="_xlnm.Print_Area" localSheetId="4">'Distribution Piping'!$A$1:$F$19</definedName>
    <definedName name="_xlnm.Print_Area" localSheetId="2">'New elevated water tank'!$A$1:$G$23</definedName>
    <definedName name="_xlnm.Print_Area" localSheetId="11">Summary!$A$1:$D$29</definedName>
    <definedName name="_xlnm.Print_Area" localSheetId="6">'Water Kiosk &amp; Animal Troughs'!$A$1:$F$39</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3" i="20" l="1"/>
  <c r="D5" i="20"/>
  <c r="F6" i="18"/>
  <c r="F4" i="18"/>
  <c r="F8" i="18" l="1"/>
  <c r="D15" i="6" s="1"/>
  <c r="I26" i="24" l="1"/>
  <c r="I24" i="24"/>
  <c r="I22" i="24"/>
  <c r="I20" i="24"/>
  <c r="I18" i="24"/>
  <c r="I16" i="24"/>
  <c r="I14" i="24"/>
  <c r="I12" i="24"/>
  <c r="I10" i="24"/>
  <c r="I8" i="24"/>
  <c r="I6" i="24"/>
  <c r="C157" i="23"/>
  <c r="C155" i="23"/>
  <c r="C153" i="23"/>
  <c r="C151" i="23"/>
  <c r="C149" i="23"/>
  <c r="I139" i="23"/>
  <c r="I141" i="23" s="1"/>
  <c r="G130" i="23"/>
  <c r="I130" i="23" s="1"/>
  <c r="G112" i="23"/>
  <c r="G118" i="23" s="1"/>
  <c r="I118" i="23" s="1"/>
  <c r="G104" i="23"/>
  <c r="I104" i="23" s="1"/>
  <c r="I94" i="23"/>
  <c r="G92" i="23"/>
  <c r="I92" i="23" s="1"/>
  <c r="G87" i="23"/>
  <c r="I87" i="23" s="1"/>
  <c r="G85" i="23"/>
  <c r="I85" i="23" s="1"/>
  <c r="G82" i="23"/>
  <c r="I82" i="23" s="1"/>
  <c r="G54" i="23"/>
  <c r="I54" i="23" s="1"/>
  <c r="I38" i="23"/>
  <c r="G33" i="23"/>
  <c r="G43" i="23" s="1"/>
  <c r="I43" i="23" s="1"/>
  <c r="I15" i="23"/>
  <c r="G10" i="23"/>
  <c r="G29" i="23" s="1"/>
  <c r="I29" i="23" s="1"/>
  <c r="I10" i="23" l="1"/>
  <c r="I17" i="23" s="1"/>
  <c r="I149" i="23" s="1"/>
  <c r="I112" i="23"/>
  <c r="I33" i="23"/>
  <c r="G116" i="23"/>
  <c r="I116" i="23" s="1"/>
  <c r="G24" i="23"/>
  <c r="I28" i="24"/>
  <c r="D23" i="6" s="1"/>
  <c r="G61" i="23"/>
  <c r="I61" i="23" s="1"/>
  <c r="I157" i="23"/>
  <c r="I153" i="23"/>
  <c r="G47" i="23"/>
  <c r="I47" i="23" s="1"/>
  <c r="I24" i="23" l="1"/>
  <c r="G52" i="23"/>
  <c r="I52" i="23" s="1"/>
  <c r="G27" i="23"/>
  <c r="I27" i="23" s="1"/>
  <c r="G68" i="23"/>
  <c r="G102" i="23"/>
  <c r="I102" i="23" s="1"/>
  <c r="I120" i="23" s="1"/>
  <c r="I155" i="23" s="1"/>
  <c r="I68" i="23"/>
  <c r="I70" i="23" l="1"/>
  <c r="I151" i="23" s="1"/>
  <c r="I161" i="23" s="1"/>
  <c r="I165" i="23" s="1"/>
  <c r="I171" i="23" s="1"/>
  <c r="D21" i="6" s="1"/>
  <c r="I96" i="23"/>
  <c r="F33" i="22" l="1"/>
  <c r="D32" i="22"/>
  <c r="F32" i="22" s="1"/>
  <c r="F31" i="22"/>
  <c r="D30" i="22"/>
  <c r="F30" i="22" s="1"/>
  <c r="F29" i="22"/>
  <c r="D28" i="22"/>
  <c r="F28" i="22" s="1"/>
  <c r="F24" i="22"/>
  <c r="F23" i="22"/>
  <c r="F22" i="22"/>
  <c r="D21" i="22"/>
  <c r="F21" i="22" s="1"/>
  <c r="D19" i="22"/>
  <c r="D20" i="22" s="1"/>
  <c r="F20" i="22" s="1"/>
  <c r="F18" i="22"/>
  <c r="F17" i="22"/>
  <c r="D16" i="22"/>
  <c r="F16" i="22" s="1"/>
  <c r="F15" i="22"/>
  <c r="D15" i="22"/>
  <c r="F14" i="22"/>
  <c r="D13" i="22"/>
  <c r="F13" i="22" s="1"/>
  <c r="D12" i="22"/>
  <c r="F12" i="22" s="1"/>
  <c r="F11" i="22"/>
  <c r="D10" i="22"/>
  <c r="F10" i="22" s="1"/>
  <c r="D9" i="22"/>
  <c r="F9" i="22" s="1"/>
  <c r="D8" i="22"/>
  <c r="F8" i="22" s="1"/>
  <c r="F34" i="22" l="1"/>
  <c r="F19" i="22"/>
  <c r="F25" i="22" s="1"/>
  <c r="F37" i="22" l="1"/>
  <c r="D19" i="6" s="1"/>
  <c r="F5" i="17" l="1"/>
  <c r="F11" i="8"/>
  <c r="F10" i="8"/>
  <c r="C120" i="21"/>
  <c r="C118" i="21"/>
  <c r="B112" i="21"/>
  <c r="B110" i="21"/>
  <c r="B109" i="21"/>
  <c r="I103" i="21"/>
  <c r="I100" i="21"/>
  <c r="G96" i="21"/>
  <c r="I96" i="21" s="1"/>
  <c r="G94" i="21"/>
  <c r="I94" i="21" s="1"/>
  <c r="I91" i="21"/>
  <c r="I89" i="21"/>
  <c r="G75" i="21"/>
  <c r="G70" i="21"/>
  <c r="G85" i="21" s="1"/>
  <c r="I85" i="21" s="1"/>
  <c r="G67" i="21"/>
  <c r="I67" i="21" s="1"/>
  <c r="B54" i="21"/>
  <c r="B52" i="21"/>
  <c r="B51" i="21"/>
  <c r="I47" i="21"/>
  <c r="I34" i="21"/>
  <c r="I32" i="21"/>
  <c r="I30" i="21"/>
  <c r="I28" i="21"/>
  <c r="G26" i="21"/>
  <c r="I26" i="21" s="1"/>
  <c r="G23" i="21"/>
  <c r="I23" i="21" s="1"/>
  <c r="G18" i="21"/>
  <c r="I18" i="21" s="1"/>
  <c r="I70" i="21" l="1"/>
  <c r="I75" i="21"/>
  <c r="G78" i="21"/>
  <c r="I78" i="21" s="1"/>
  <c r="I49" i="21"/>
  <c r="I118" i="21" s="1"/>
  <c r="F35" i="4"/>
  <c r="F33" i="4"/>
  <c r="F37" i="4" l="1"/>
  <c r="G106" i="21"/>
  <c r="I106" i="21" s="1"/>
  <c r="I107" i="21"/>
  <c r="I122" i="21" s="1"/>
  <c r="I124" i="21" s="1"/>
  <c r="D25" i="6" s="1"/>
  <c r="F14" i="20"/>
  <c r="F13" i="20"/>
  <c r="F10" i="20"/>
  <c r="F9" i="20"/>
  <c r="F8" i="20"/>
  <c r="F7" i="20"/>
  <c r="F6" i="20"/>
  <c r="F5" i="20"/>
  <c r="F11" i="20" l="1"/>
  <c r="F17" i="20" s="1"/>
  <c r="F15" i="20"/>
  <c r="F18" i="20" s="1"/>
  <c r="F19" i="20" l="1"/>
  <c r="D13" i="6" s="1"/>
  <c r="F8" i="8" l="1"/>
  <c r="F26" i="17" l="1"/>
  <c r="F25" i="17"/>
  <c r="F44" i="17" l="1"/>
  <c r="F41" i="17"/>
  <c r="F40" i="17"/>
  <c r="F39" i="17"/>
  <c r="F38" i="17"/>
  <c r="F37" i="17"/>
  <c r="F36" i="17"/>
  <c r="F35" i="17"/>
  <c r="F34" i="17"/>
  <c r="F33" i="17"/>
  <c r="F30" i="17"/>
  <c r="F29" i="17"/>
  <c r="F28" i="17"/>
  <c r="F31" i="17" s="1"/>
  <c r="F22" i="17"/>
  <c r="F21" i="17"/>
  <c r="F20" i="17"/>
  <c r="F19" i="17"/>
  <c r="F18" i="17"/>
  <c r="F17" i="17"/>
  <c r="F16" i="17"/>
  <c r="F15" i="17"/>
  <c r="F12" i="17"/>
  <c r="F11" i="17"/>
  <c r="F10" i="17"/>
  <c r="F9" i="17"/>
  <c r="F7" i="17"/>
  <c r="F42" i="17" l="1"/>
  <c r="F23" i="17"/>
  <c r="F13" i="17"/>
  <c r="K501" i="15"/>
  <c r="K468" i="15"/>
  <c r="K422" i="15"/>
  <c r="K356" i="15"/>
  <c r="K294" i="15"/>
  <c r="K240" i="15"/>
  <c r="K180" i="15"/>
  <c r="F46" i="17" l="1"/>
  <c r="D7" i="6" s="1"/>
  <c r="K531" i="15"/>
  <c r="D5" i="6" s="1"/>
  <c r="G22" i="13"/>
  <c r="G21" i="13"/>
  <c r="G20" i="13"/>
  <c r="G19" i="13"/>
  <c r="G18" i="13"/>
  <c r="E16" i="13"/>
  <c r="G16" i="13" s="1"/>
  <c r="G15" i="13"/>
  <c r="E15" i="13"/>
  <c r="G14" i="13"/>
  <c r="E13" i="13"/>
  <c r="G13" i="13" s="1"/>
  <c r="G11" i="13"/>
  <c r="G10" i="13"/>
  <c r="E8" i="13"/>
  <c r="G8" i="13" s="1"/>
  <c r="G7" i="13"/>
  <c r="G6" i="13"/>
  <c r="G23" i="13" l="1"/>
  <c r="D9" i="6" s="1"/>
  <c r="F9" i="8" l="1"/>
  <c r="F7" i="8" l="1"/>
  <c r="F6" i="8"/>
  <c r="F5" i="8"/>
  <c r="F12" i="8" l="1"/>
  <c r="F14" i="8" s="1"/>
  <c r="D11" i="6" s="1"/>
  <c r="F27" i="4"/>
  <c r="F26" i="4"/>
  <c r="F25" i="4"/>
  <c r="F24" i="4"/>
  <c r="F23" i="4"/>
  <c r="F22" i="4"/>
  <c r="F21" i="4"/>
  <c r="F20" i="4"/>
  <c r="F19" i="4"/>
  <c r="F18" i="4"/>
  <c r="F17" i="4"/>
  <c r="F16" i="4"/>
  <c r="F15" i="4"/>
  <c r="F14" i="4"/>
  <c r="F13" i="4"/>
  <c r="D12" i="4"/>
  <c r="F12" i="4" s="1"/>
  <c r="D11" i="4"/>
  <c r="F11" i="4" s="1"/>
  <c r="D10" i="4"/>
  <c r="F10" i="4" s="1"/>
  <c r="D9" i="4"/>
  <c r="F9" i="4" s="1"/>
  <c r="D8" i="4"/>
  <c r="F8" i="4" s="1"/>
  <c r="D7" i="4"/>
  <c r="F7" i="4" s="1"/>
  <c r="D6" i="4"/>
  <c r="F6" i="4" s="1"/>
  <c r="F28" i="4" l="1"/>
  <c r="F30" i="4" l="1"/>
  <c r="F39" i="4" s="1"/>
  <c r="D17" i="6" l="1"/>
  <c r="D27" i="6" s="1"/>
  <c r="D29" i="6" s="1"/>
</calcChain>
</file>

<file path=xl/sharedStrings.xml><?xml version="1.0" encoding="utf-8"?>
<sst xmlns="http://schemas.openxmlformats.org/spreadsheetml/2006/main" count="1082" uniqueCount="785">
  <si>
    <t>Description</t>
  </si>
  <si>
    <t>Unit</t>
  </si>
  <si>
    <t>Qty</t>
  </si>
  <si>
    <t>LS</t>
  </si>
  <si>
    <t xml:space="preserve">Total </t>
  </si>
  <si>
    <t>Pcs</t>
  </si>
  <si>
    <t>SN#</t>
  </si>
  <si>
    <t xml:space="preserve"> Qty</t>
  </si>
  <si>
    <t>Unit Cost (US$)</t>
  </si>
  <si>
    <t>Total Amount (US$)</t>
  </si>
  <si>
    <t xml:space="preserve"> B) Construction of  water Kiosk </t>
  </si>
  <si>
    <t>Site clearance:  leveling   and clear unnecessary materials</t>
  </si>
  <si>
    <t xml:space="preserve">Excavation foundation trench and level  (2.22m x 2.68 x0.3 </t>
  </si>
  <si>
    <t>Mass concrete of 50mm thick blinding layer (1:2:4 mix) under the foundation wall 2.22m x 2.68 x0.05)</t>
  </si>
  <si>
    <t>250mm hardcore filling and well compacting for slab area(2.22mx2.68m)</t>
  </si>
  <si>
    <t>RC concrete (1:2:4 mix ) in conc. floor slab 10 cm thick(2.22mx2.68mx0.1m)</t>
  </si>
  <si>
    <t xml:space="preserve">20cm thick masonry walling in cement &amp; sand mortar 1;3 mix () </t>
  </si>
  <si>
    <t xml:space="preserve">External &amp; internal plastering ,12 mm thick, cement and sand mix 1:4, with wood float finish. </t>
  </si>
  <si>
    <t>Apply two coats of white wash</t>
  </si>
  <si>
    <t xml:space="preserve">30 mm thick 1:3 cement/sand floor screed </t>
  </si>
  <si>
    <t>GI pipes for  water Kiosk 1''</t>
  </si>
  <si>
    <t>Fittings on the kiosk</t>
  </si>
  <si>
    <t xml:space="preserve">GI Reducer 2" -1" </t>
  </si>
  <si>
    <t>1" GI  Double  Tee</t>
  </si>
  <si>
    <t>1" GI  Single   Tee</t>
  </si>
  <si>
    <t xml:space="preserve">Reducer socket 1"-3/4" </t>
  </si>
  <si>
    <t>Nipple GI</t>
  </si>
  <si>
    <t>Branch pipes, 3/4", galvanised (long pipe 300mm threaded on both sides )</t>
  </si>
  <si>
    <t xml:space="preserve">3/4" taps </t>
  </si>
  <si>
    <t>Pit excavation commencing at reduced levels depth not exceeding 1.5m deep.</t>
  </si>
  <si>
    <t>Sub-total for One Kiosk</t>
  </si>
  <si>
    <t>COST SUMMARY</t>
  </si>
  <si>
    <t>No.</t>
  </si>
  <si>
    <t xml:space="preserve">Unit Costs </t>
  </si>
  <si>
    <t>Provision and installation of 3'' riser main pipe for the borehole with complete fittings</t>
  </si>
  <si>
    <t>Gate valves and control pannel for the pump</t>
  </si>
  <si>
    <t>No</t>
  </si>
  <si>
    <t>TOTAL</t>
  </si>
  <si>
    <t>SUBTOTAL CARRIED TO MAIN SUMMARY</t>
  </si>
  <si>
    <t>Item</t>
  </si>
  <si>
    <t xml:space="preserve">  Description of Work/Items</t>
  </si>
  <si>
    <t xml:space="preserve"> Unit</t>
  </si>
  <si>
    <t>Quantity</t>
  </si>
  <si>
    <t>Amount</t>
  </si>
  <si>
    <t>lumpsum</t>
  </si>
  <si>
    <t>QTY</t>
  </si>
  <si>
    <t>UNIT</t>
  </si>
  <si>
    <t>A</t>
  </si>
  <si>
    <t>B</t>
  </si>
  <si>
    <t>C</t>
  </si>
  <si>
    <t>M</t>
  </si>
  <si>
    <t>ITEM</t>
  </si>
  <si>
    <t>SUB TOTAL CARRIED TO MAIN SUMMARY</t>
  </si>
  <si>
    <t>Cosntruction of Water Kiosk</t>
  </si>
  <si>
    <t>Pos</t>
  </si>
  <si>
    <t>Unit Costs (USD)</t>
  </si>
  <si>
    <t>Total Costs (USD)</t>
  </si>
  <si>
    <t>Foundation</t>
  </si>
  <si>
    <t>m3</t>
  </si>
  <si>
    <t>Columns and Beams</t>
  </si>
  <si>
    <t>Storage tank (RC slabs and RC walls)</t>
  </si>
  <si>
    <t>Lm</t>
  </si>
  <si>
    <t>Inspection manhole and fittings</t>
  </si>
  <si>
    <t>unit</t>
  </si>
  <si>
    <t>BS mesh A142 for manhole cover</t>
  </si>
  <si>
    <t>m2</t>
  </si>
  <si>
    <t>50x50x3mm L angle plates</t>
  </si>
  <si>
    <t>lm</t>
  </si>
  <si>
    <t>New elevated water tank</t>
  </si>
  <si>
    <t>DESCRIPTION</t>
  </si>
  <si>
    <t>SM</t>
  </si>
  <si>
    <t>US$</t>
  </si>
  <si>
    <t>CM</t>
  </si>
  <si>
    <t>D</t>
  </si>
  <si>
    <t>E</t>
  </si>
  <si>
    <t xml:space="preserve"> </t>
  </si>
  <si>
    <t>F</t>
  </si>
  <si>
    <t>G</t>
  </si>
  <si>
    <t>H</t>
  </si>
  <si>
    <t>I</t>
  </si>
  <si>
    <t>J</t>
  </si>
  <si>
    <t>K</t>
  </si>
  <si>
    <t>LM</t>
  </si>
  <si>
    <t>TITLE</t>
  </si>
  <si>
    <t xml:space="preserve">Preliminaries </t>
  </si>
  <si>
    <t>SECTION 1</t>
  </si>
  <si>
    <t>PRELIMINARIES</t>
  </si>
  <si>
    <t>SPECIAL NOTES</t>
  </si>
  <si>
    <t>The Contractor is required to check the numbers of the pages and should any be found to be missing or</t>
  </si>
  <si>
    <t>in duplicate or the figures or writing indistinct, they must inform the Quantity Surveyors at once and have</t>
  </si>
  <si>
    <t xml:space="preserve">the same rectified.  Should the Contractor be in doubt about the precise meaning of any item, word or </t>
  </si>
  <si>
    <t>figure, for any reason whatsoever, or observe any apparent omission of words or figures they must inform</t>
  </si>
  <si>
    <t>the Quantity Surveyor in order that the correct meaning may be decided upon before the date for the</t>
  </si>
  <si>
    <t>submission of the Tender.</t>
  </si>
  <si>
    <t>No liability whatever will be admitted nor claim allowed in respect of errors in the Contractor's Tender</t>
  </si>
  <si>
    <t xml:space="preserve">due to mistakes in the Bills of Quantities which should have been rectified in the manner described </t>
  </si>
  <si>
    <t>above.</t>
  </si>
  <si>
    <t xml:space="preserve">Any doubt or obscurity as to the meaning or intention of any part of the tender documents, or any </t>
  </si>
  <si>
    <t xml:space="preserve">question arising, shall be taken up in writing, before submission of the tender so that the same can  </t>
  </si>
  <si>
    <t>be clarified.</t>
  </si>
  <si>
    <t xml:space="preserve">The Contractor shall not alter or otherwise qualify the text of these Bills of Quantities. Any alteration </t>
  </si>
  <si>
    <t xml:space="preserve">or qualification made without authority will be ignored and the text of the Bills of Quantities as  </t>
  </si>
  <si>
    <t>printed will be adhered to.</t>
  </si>
  <si>
    <t xml:space="preserve">The Contractor shall be deemed to have made allowance in their prices generally to cover items of  </t>
  </si>
  <si>
    <t xml:space="preserve">Preliminaries or additions to Prime Cost Sums or other items, if these have not been priced against the  </t>
  </si>
  <si>
    <t>respective items.</t>
  </si>
  <si>
    <t xml:space="preserve">All items of measured work shall be priced in detail and tenders containing lump sums to cover trades or </t>
  </si>
  <si>
    <t>groups of work must be broken down to show prices for each item before they will be accepted.</t>
  </si>
  <si>
    <t>Lump sums to cover items of Preliminaries shall likewise be broken down if so required.</t>
  </si>
  <si>
    <t>In no case will any expenses incurred by Contractors in preparation of this Tender be reimbursed.</t>
  </si>
  <si>
    <t xml:space="preserve">The copyright of these Bills of Quantities is vested in the Quantity Surveyors and no part thereof may </t>
  </si>
  <si>
    <t>be reproduced without their express permission given in writing.</t>
  </si>
  <si>
    <t xml:space="preserve">The Contractor is solely responsible for the accurate ordering of materials in accordance with the </t>
  </si>
  <si>
    <t>Drawings and Architect's instructions and no claims for any loss or expense will be entertained for</t>
  </si>
  <si>
    <t>orders for materials based upon the Bills of Quantities.</t>
  </si>
  <si>
    <t xml:space="preserve">The Bills of Quantities must be priced in US Dollar currency, i.e. US Dollars and Cents.   </t>
  </si>
  <si>
    <t>The tender documents must be priced in ink.</t>
  </si>
  <si>
    <t>INDEX</t>
  </si>
  <si>
    <t>SECTION NO. 1</t>
  </si>
  <si>
    <t>PRELIMINARIES AND GENERAL DESCRIPTIONS</t>
  </si>
  <si>
    <t>SECTION NO. 2</t>
  </si>
  <si>
    <t>SECTION NO. 3</t>
  </si>
  <si>
    <t>SECTION NO. 4</t>
  </si>
  <si>
    <t>SECTION NO. 5</t>
  </si>
  <si>
    <t>SECTION NO. 6</t>
  </si>
  <si>
    <t>SECTION NO. 7</t>
  </si>
  <si>
    <t>GRAND SUMMARY</t>
  </si>
  <si>
    <t>AMOUNT</t>
  </si>
  <si>
    <t xml:space="preserve"> SECTION NO. 1</t>
  </si>
  <si>
    <t>PRELIMINARY PARTICULARS</t>
  </si>
  <si>
    <t>PARTIES</t>
  </si>
  <si>
    <t>The "Employer" is</t>
  </si>
  <si>
    <t>INTERNATIONAL ORGANIZATION FOR MIGRATION</t>
  </si>
  <si>
    <t xml:space="preserve">For the purpose of the works which are under the control of the consultants above, the </t>
  </si>
  <si>
    <t xml:space="preserve">respective consultants shall be deemed to be invested with the duties and be representatives </t>
  </si>
  <si>
    <t xml:space="preserve">of the Architect. </t>
  </si>
  <si>
    <t>SITE</t>
  </si>
  <si>
    <t>The site of the works shall be used solely for the purpose of executing and completing the</t>
  </si>
  <si>
    <t xml:space="preserve"> Contract to the satisfaction of the Architect.</t>
  </si>
  <si>
    <t xml:space="preserve">The Contractor shall obtain the Architect's approval for the siting of all temporary storage </t>
  </si>
  <si>
    <t>areas for materials.</t>
  </si>
  <si>
    <t xml:space="preserve">The Contractors shall visit the site to acquaint themselves with its nature and position, the </t>
  </si>
  <si>
    <t xml:space="preserve">nature of the ground, sub- strata and other local conditions, position of power and water </t>
  </si>
  <si>
    <t xml:space="preserve">supplies, access roads or any other limitations, and no claims for extras will be considered </t>
  </si>
  <si>
    <t>on account of lack of knowledge in this respect.</t>
  </si>
  <si>
    <t xml:space="preserve">The Contractor's attention is drawn to the fact that they shall confine themselves to the area </t>
  </si>
  <si>
    <t>necessary for executing the works as instructed by the Architect.</t>
  </si>
  <si>
    <t xml:space="preserve">The contractor must obtain the Architect's approval and directions regarding the use of any </t>
  </si>
  <si>
    <t xml:space="preserve">materials found on the Site. Any such material utilized in the execution of the Contract shall be </t>
  </si>
  <si>
    <t xml:space="preserve">measured and value assessed by the Quantity Surveyor and the amount credited to the </t>
  </si>
  <si>
    <t xml:space="preserve">Employer.   </t>
  </si>
  <si>
    <t>Carried To Collection</t>
  </si>
  <si>
    <t xml:space="preserve"> GENERAL MATTERS</t>
  </si>
  <si>
    <t>SUFFICIENCY OF TENDER</t>
  </si>
  <si>
    <t xml:space="preserve">The Contractor shall be deemed to have satisfied themselves before tendering as to the </t>
  </si>
  <si>
    <t xml:space="preserve">correctness and sufficiency of their Tender for the Works and of the rates and prices stated </t>
  </si>
  <si>
    <t xml:space="preserve">in the priced Bills of Quantities, which rates and prices shall cover all their obligations under the </t>
  </si>
  <si>
    <t>Contract and all matters and things necessary for the proper completion and maintenance of</t>
  </si>
  <si>
    <t xml:space="preserve"> the Works.</t>
  </si>
  <si>
    <t>STAMP CHARGES</t>
  </si>
  <si>
    <t xml:space="preserve">The Contractor shall allow for the payment of all Stamp Charges in connection with the Surety </t>
  </si>
  <si>
    <t>Bond and Contract Agreement.</t>
  </si>
  <si>
    <t>DEFINITIONS AND ABBREVIATIONS</t>
  </si>
  <si>
    <t>Terms used in these Bills of Quantities shall be interpreted as follows:</t>
  </si>
  <si>
    <t>"Approved"</t>
  </si>
  <si>
    <t>shall mean approved by the Architect.</t>
  </si>
  <si>
    <t xml:space="preserve">     </t>
  </si>
  <si>
    <t>"as directed"</t>
  </si>
  <si>
    <t xml:space="preserve">shall mean as directed by the Architect or any other consultant in the contract. </t>
  </si>
  <si>
    <t>"BS"</t>
  </si>
  <si>
    <t>Shall mean the current British Standard Specification published by the British</t>
  </si>
  <si>
    <t>Standards Institution, 2 Park Street, London W.1, England.</t>
  </si>
  <si>
    <t>"CM"</t>
  </si>
  <si>
    <t>shall mean Cubic Meters.</t>
  </si>
  <si>
    <t>"SM"</t>
  </si>
  <si>
    <t>shall mean Square Meters.</t>
  </si>
  <si>
    <t xml:space="preserve">"LM"        </t>
  </si>
  <si>
    <t>shall mean Linear Meters.</t>
  </si>
  <si>
    <t>"mm"</t>
  </si>
  <si>
    <t>shall mean Millimeters.</t>
  </si>
  <si>
    <t>"Kg"</t>
  </si>
  <si>
    <t>shall mean Kilograms.</t>
  </si>
  <si>
    <t>"No."</t>
  </si>
  <si>
    <t>shall mean Number.</t>
  </si>
  <si>
    <t>"m.s"</t>
  </si>
  <si>
    <t>shall mean Measured separately.</t>
  </si>
  <si>
    <t>"Ditto "</t>
  </si>
  <si>
    <t>shall mean as described before or as above described.</t>
  </si>
  <si>
    <t>PROGRESS SCHEDULE</t>
  </si>
  <si>
    <t xml:space="preserve">The Contractor shall, upon receiving instructions to proceed with the work, draw up a Time </t>
  </si>
  <si>
    <t xml:space="preserve">and Progress Schedule setting out the order in which the Works are to be carried out with the </t>
  </si>
  <si>
    <t xml:space="preserve">appropriate dates thereof. This Time and Progress Schedule is to be agreed with the Architect </t>
  </si>
  <si>
    <t xml:space="preserve">and no deviation from the order set out in this Schedule will be permitted without the written </t>
  </si>
  <si>
    <t xml:space="preserve">consent of the Architect. The Main Contractor will be responsible for arranging the above </t>
  </si>
  <si>
    <t xml:space="preserve">programme with all Sub-Contractors including the Nominated Sub-Contractors and Nominated </t>
  </si>
  <si>
    <t xml:space="preserve">Suppliers. </t>
  </si>
  <si>
    <t>FIGURED DIMENSIONS</t>
  </si>
  <si>
    <t xml:space="preserve">Figured dimensions are to be followed in preference to dimensions scaled from the Drawings; </t>
  </si>
  <si>
    <t xml:space="preserve">but whenever possible dimensions are to be taken on the Site or from the Buildings. Before </t>
  </si>
  <si>
    <t xml:space="preserve">any work is commenced by Sub-Contractors or Specialist Firms, dimensions must be checked </t>
  </si>
  <si>
    <t xml:space="preserve">on the Site and/or buildings and agreed with the Contractor, irrespective of the comparable </t>
  </si>
  <si>
    <t xml:space="preserve">dimensions shown on the Drawings. The Contractor shall be responsible for the accuracy of </t>
  </si>
  <si>
    <t>such dimensions.</t>
  </si>
  <si>
    <t>PROVISIONAL WORK</t>
  </si>
  <si>
    <t>All "provisional" and other work liable to adjustment under this Contract shall be left uncovered</t>
  </si>
  <si>
    <t xml:space="preserve">for a reasonable time to allow all measurements needed for such adjustment to be taken by </t>
  </si>
  <si>
    <t xml:space="preserve">the Quantity Surveyor. Immediately the work is ready for measurement, the Contractor shall </t>
  </si>
  <si>
    <t>give notice to the Quantity Surveyor.</t>
  </si>
  <si>
    <t xml:space="preserve">If the Contractor makes default in these respects he shall, if the Architect so directs, uncover </t>
  </si>
  <si>
    <t>the work at his own expense to enable the measurements to be taken.</t>
  </si>
  <si>
    <t>EXISTING SERVICES</t>
  </si>
  <si>
    <t xml:space="preserve">Prior to commencement of any work the Contractor is to ascertain from the relevant </t>
  </si>
  <si>
    <t xml:space="preserve">Authorities the exact position, depth and level of all existing electric cables, water pipes or </t>
  </si>
  <si>
    <t xml:space="preserve">other services in the area and they shall make whatever provisions may be required by the </t>
  </si>
  <si>
    <t xml:space="preserve">Authorities concerned for the support and protection of such services. Any damage or </t>
  </si>
  <si>
    <t xml:space="preserve">disturbance caused to any services shall be reported immediately to the Architect and the </t>
  </si>
  <si>
    <t>relevant Authority and shall be made good to their satisfaction at the Contractor's expense.</t>
  </si>
  <si>
    <t>TRANSPORT TO AND FROM THE SITE</t>
  </si>
  <si>
    <t xml:space="preserve">The Contractor shall include in their prices for the transport of materials, workmen, etc., to and </t>
  </si>
  <si>
    <t xml:space="preserve">from the Site of the proposed Works, at such hours and by such routes as are permitted by </t>
  </si>
  <si>
    <t>the Authorities.</t>
  </si>
  <si>
    <t>OVERTIME</t>
  </si>
  <si>
    <t xml:space="preserve">The Contractor shall allow in their tender for any extra costs for overtime working they </t>
  </si>
  <si>
    <t>consider will be necessary in order to complete the works by the contract Date of Completion.</t>
  </si>
  <si>
    <t xml:space="preserve">If during the course of the Contract overtime is worked for a specific purpose in accordance </t>
  </si>
  <si>
    <t xml:space="preserve">with a written instruction issued by the Architect,  the Contractor will be reimbursed in respect </t>
  </si>
  <si>
    <t xml:space="preserve">of such overtime to the extent only of the additional net cost of unproductive time payable </t>
  </si>
  <si>
    <t>over and above the basic hourly rates as laid down by the Regulations of Wages and</t>
  </si>
  <si>
    <t xml:space="preserve">Conditions of Employment Act, Building and Construction Industry Wages council and </t>
  </si>
  <si>
    <t>excluding any bonuses, profits and overheads.</t>
  </si>
  <si>
    <t>PUBLIC AND PRIVATE ROADS, PAVEMENTS, ETC.</t>
  </si>
  <si>
    <t xml:space="preserve">The Contractor will be required to make good, at their own expense, any damage they may </t>
  </si>
  <si>
    <t xml:space="preserve">cause to the present road surfaces and pavements within or beyond the boundary of the Site, </t>
  </si>
  <si>
    <t xml:space="preserve">during the period of the Works.  In particular, all existing trees, shrubs, plants, etc., which may </t>
  </si>
  <si>
    <t xml:space="preserve">be destroyed or damaged during the progress of the Works are to be made good by the </t>
  </si>
  <si>
    <t>Contractor to the approval of the Architect.</t>
  </si>
  <si>
    <t>POLICE REGULATIONS</t>
  </si>
  <si>
    <t xml:space="preserve">The Contractor is to allow for complying with all instructions and regulations of the </t>
  </si>
  <si>
    <t>Police Authorities.</t>
  </si>
  <si>
    <t>CONTRACTORS' SUPERINTENDENCE</t>
  </si>
  <si>
    <t xml:space="preserve">The Contractor shall constantly keep on the Works a literate English-speaking Agent or </t>
  </si>
  <si>
    <t xml:space="preserve">Representative, competent and experienced in the kind of work involved, who shall give </t>
  </si>
  <si>
    <t xml:space="preserve">his whole time to the superintendence of the Works.  Such Agent or Representative shall </t>
  </si>
  <si>
    <t xml:space="preserve">receive on behalf of the Contractor, directions and instructions from the Architect and such </t>
  </si>
  <si>
    <t xml:space="preserve">directions and instructions shall be deemed given to the Contractor in accordance with the </t>
  </si>
  <si>
    <t xml:space="preserve">Conditions of Contract. The Agent shall not be replaced without the specific approval of the </t>
  </si>
  <si>
    <t>Architect.</t>
  </si>
  <si>
    <t xml:space="preserve">It is to be a specific condition of this Contract that the successful Tenderer shall provide </t>
  </si>
  <si>
    <t xml:space="preserve">on site throughout the period from the completion of the substructure to the Date for </t>
  </si>
  <si>
    <t xml:space="preserve">Practical Completion a suitably qualified, experienced and competent person to ensure </t>
  </si>
  <si>
    <t xml:space="preserve">that the works are carried out to the standard required by the specification and detailed </t>
  </si>
  <si>
    <t xml:space="preserve">on the Drawings; and shall ensure that upon any termination of employment a suitable </t>
  </si>
  <si>
    <t>replacement is found.</t>
  </si>
  <si>
    <t xml:space="preserve">Before the Tenderer's offer is accepted the Architect will personally interview the Contractor's </t>
  </si>
  <si>
    <t>proposed Representative.  A curriculum vitae of past experience and qualifications must be</t>
  </si>
  <si>
    <t xml:space="preserve"> provided for the Architect's scrutiny.</t>
  </si>
  <si>
    <t>The Architect's decision will be final regarding the suitability of the proposed Representative.</t>
  </si>
  <si>
    <t>WATER</t>
  </si>
  <si>
    <t xml:space="preserve">All water shall be fresh, clean and pure, free from earthy vegetable or organic matter, acid or </t>
  </si>
  <si>
    <t>alkaline substance in solution or suspension.</t>
  </si>
  <si>
    <t xml:space="preserve">The Contractor shall provide at their own risk and cost all water for use in connection with the </t>
  </si>
  <si>
    <t xml:space="preserve">Works (including the work of Sub-Contractors). The Contractor shall provide at their own </t>
  </si>
  <si>
    <t xml:space="preserve">expense all temporary distribution pipes, storage tanks, meters, etc., and they shall clear </t>
  </si>
  <si>
    <t>away same upon completion of the Works.</t>
  </si>
  <si>
    <t>LIGHTING AND POWER</t>
  </si>
  <si>
    <t xml:space="preserve">The Contractor shall provide at their own risk and cost all artificial lighting and power for use </t>
  </si>
  <si>
    <t xml:space="preserve">on the Works, including all Sub-Contractors' and Specialists' requirements and including all </t>
  </si>
  <si>
    <t>temporary connections, wiring, fittings, etc., and clearing away on completion. The Contractor</t>
  </si>
  <si>
    <t xml:space="preserve"> shall pay all fees and obtain all permits in connection therewith.</t>
  </si>
  <si>
    <t>SAFETY</t>
  </si>
  <si>
    <t xml:space="preserve">In particular there shall  be proper provision of planked footways and guard-rails to scaffolding, </t>
  </si>
  <si>
    <t xml:space="preserve">etc.; protection against falling materials and tools and the Site shall be kept tidy and clear of </t>
  </si>
  <si>
    <t>dangerous rubbish.</t>
  </si>
  <si>
    <t>The Architect shall be empowered to suspend work on the Site should he consider these</t>
  </si>
  <si>
    <t>conditions are not being observed, and no claim arising from such a suspension will be allowed.</t>
  </si>
  <si>
    <t>PROTECTIVE CLOTHING</t>
  </si>
  <si>
    <t xml:space="preserve">The Contractor shall provide all protective or any other special  clothing or equipment for their </t>
  </si>
  <si>
    <t xml:space="preserve">employees that may be necessary. </t>
  </si>
  <si>
    <t xml:space="preserve">These shall include, inter-alia, safety helmets, gloves, goggles, earmuffs, gumboots, steel </t>
  </si>
  <si>
    <t>toed boots, overalls, etc according to the type of work. The Contractor shall ensure</t>
  </si>
  <si>
    <t>that all safety and protective gear are worn by all staff on site at all times</t>
  </si>
  <si>
    <t xml:space="preserve">   </t>
  </si>
  <si>
    <t>MATERIALS AND WORKMANSHIP</t>
  </si>
  <si>
    <t>GENERALLY</t>
  </si>
  <si>
    <t xml:space="preserve">All materials shall be new unless otherwise directed or permitted by the Architect and in all </t>
  </si>
  <si>
    <t xml:space="preserve">cases where the quality of goods or materials is not described or otherwise specified, is to be </t>
  </si>
  <si>
    <t xml:space="preserve">the best quality obtainable in the ordinary meaning of the word "best" and not merely a trade </t>
  </si>
  <si>
    <t>signification of that word.</t>
  </si>
  <si>
    <t xml:space="preserve">All materials and workmanship shall, unless otherwise specified or described, conform to the </t>
  </si>
  <si>
    <t xml:space="preserve">appropriate Kenya Bureau of Standards or British Standards Institution Specification current </t>
  </si>
  <si>
    <t>at the date of tender.</t>
  </si>
  <si>
    <t xml:space="preserve">The Contractor shall order all materials to be obtained from overseas immediately after the </t>
  </si>
  <si>
    <t xml:space="preserve">Contract is signed and shall also order materials to be obtained from local sources as early as </t>
  </si>
  <si>
    <t>necessary to ensure that such materials are on Site when required for use in the Works.</t>
  </si>
  <si>
    <t xml:space="preserve">The Contractor shall be responsible for and shall replace or make good at their own expense </t>
  </si>
  <si>
    <t>any materials lost or damaged.</t>
  </si>
  <si>
    <t xml:space="preserve">The Works throughout shall be executed by skilled workmen well versed in their respective </t>
  </si>
  <si>
    <t>trades.</t>
  </si>
  <si>
    <t>REJECTED WORKMANSHIP OR MATERIALS</t>
  </si>
  <si>
    <t xml:space="preserve">Any workmanship or materials not complying with the specific requirements or approved </t>
  </si>
  <si>
    <t xml:space="preserve">samples or which have been damaged, contaminated or have deteriorated, must immediately </t>
  </si>
  <si>
    <t>be removed from the Site and replaced at the Contractor's expense, as required.</t>
  </si>
  <si>
    <t>PROPRIETARY MATERIALS</t>
  </si>
  <si>
    <t xml:space="preserve">Where proprietary materials are specified herein-after the Contractor may propose the use of </t>
  </si>
  <si>
    <t>materials of other manufacture but equal quality for approval by the Architect.</t>
  </si>
  <si>
    <t xml:space="preserve">All materials and goods, where specified to be obtained from a particular manufacturer or </t>
  </si>
  <si>
    <t xml:space="preserve">         </t>
  </si>
  <si>
    <t>supplier are to be used or fixed strictly in accordance with their instructions.</t>
  </si>
  <si>
    <t>SAMPLES</t>
  </si>
  <si>
    <t xml:space="preserve">The Contractor shall furnish at the earliest possible opportunity before work commences and </t>
  </si>
  <si>
    <t xml:space="preserve">at his own cost, any samples of materials or workman-ship that may be called for by the </t>
  </si>
  <si>
    <t xml:space="preserve">Architect for his approval or rejection, and any further samples in the case of rejection until </t>
  </si>
  <si>
    <t xml:space="preserve">such samples are approved by the Architect and such samples, when approved, shall be the </t>
  </si>
  <si>
    <t>minimum standard for the work to which they apply.</t>
  </si>
  <si>
    <t>CONCRETE TESTS</t>
  </si>
  <si>
    <t xml:space="preserve">Concrete test cubes I.e. per set of three as later described, including testing fees, labour </t>
  </si>
  <si>
    <t>and materials, making moulds, transport and handling etc.. and ensuing copies of tests</t>
  </si>
  <si>
    <t xml:space="preserve"> are promptly dispatched to the Architect's and Quantity Surveyor's offices.  </t>
  </si>
  <si>
    <t>Successful tests only (Provisional)</t>
  </si>
  <si>
    <t xml:space="preserve">              </t>
  </si>
  <si>
    <t>TEMPORARY WORKS</t>
  </si>
  <si>
    <t>SPACE AND SERVICES FOR THE ARCHITECT</t>
  </si>
  <si>
    <t xml:space="preserve">The Contractor shall provide where directed within the site, site offices and clean toilet facilities </t>
  </si>
  <si>
    <t>for the sole use of the Architect and their representatives to the satisfaction of the Local</t>
  </si>
  <si>
    <t xml:space="preserve">Authorities. The offices shall be provided with adequate furniture and the contractor shall </t>
  </si>
  <si>
    <t xml:space="preserve">provide the services of a sweeper, pay all charges and keep the facilities in a clean and </t>
  </si>
  <si>
    <t xml:space="preserve">sanitary condition during the whole period of the Works.  In particular, the Contractor is to </t>
  </si>
  <si>
    <t xml:space="preserve">note that the station will continue with operations during the period of the works and a </t>
  </si>
  <si>
    <t xml:space="preserve">separate office and store shall be provided for full time use by the station dealer. Equally, </t>
  </si>
  <si>
    <t xml:space="preserve">separate sanitary amenities shall be provided for the station staff to the satisfaction of the </t>
  </si>
  <si>
    <t>Architect and local authorities.</t>
  </si>
  <si>
    <t xml:space="preserve">TELEPHONE                             </t>
  </si>
  <si>
    <t xml:space="preserve">The Contractor shall provide a telephone connection to the town exchange for the period of </t>
  </si>
  <si>
    <t xml:space="preserve">the Works, and shall pay all fees and rental for the same. The telephone connection shall </t>
  </si>
  <si>
    <t>remain on site until completion of the works.</t>
  </si>
  <si>
    <t>SANITATION</t>
  </si>
  <si>
    <t xml:space="preserve">The Contractor shall make arrangements for the necessary toilet facilities for their staff and </t>
  </si>
  <si>
    <t xml:space="preserve">workmen to the requirements and satisfaction of the Health authorities and maintain the same </t>
  </si>
  <si>
    <t xml:space="preserve">in a thoroughly clean and sanitary condition and pay all conservancy fees during the period of </t>
  </si>
  <si>
    <t xml:space="preserve">the Works and remove when no longer required.  </t>
  </si>
  <si>
    <t>PLANT, TOOLS AND SCAFFOLDING</t>
  </si>
  <si>
    <t xml:space="preserve">The Contractor shall provide all necessary hoists, tackle, plant, vehicles, tools and appliances </t>
  </si>
  <si>
    <t xml:space="preserve">of on every description for the due and satisfactory completion of the Works and shall remove </t>
  </si>
  <si>
    <t>same completion.</t>
  </si>
  <si>
    <t xml:space="preserve">The Contractor shall provide, erect and maintain all temporary scaffolding, sufficiently strong </t>
  </si>
  <si>
    <t xml:space="preserve">and efficient for the due performance of the Works, including Sub-contract Works, provide </t>
  </si>
  <si>
    <t xml:space="preserve">special scaffolding as and when required during the Works and remove on completion and </t>
  </si>
  <si>
    <t>make good.</t>
  </si>
  <si>
    <t xml:space="preserve">Such scaffolding shall be constructed of tubular steel or timber of sufficient scantlings and be </t>
  </si>
  <si>
    <t>provided with planked footways and guard-rails to approval.</t>
  </si>
  <si>
    <t xml:space="preserve">All such plant, tools and scaffolding shall comply with all regulations whether general or local, in </t>
  </si>
  <si>
    <t>force throughout the period of the Contract and shall be altered or adapted during the Contract</t>
  </si>
  <si>
    <t>as may be necessary to comply with any amendments in or additions to such regulations.</t>
  </si>
  <si>
    <t xml:space="preserve">Scaffolding is not measured hereinafter, and the Contractor must allow here or in his rates for </t>
  </si>
  <si>
    <t>the above.</t>
  </si>
  <si>
    <t>EXISTING AND ADJACENT PROPERTY</t>
  </si>
  <si>
    <t xml:space="preserve">The Contractor must take all steps necessary to safeguard existing and adjacent property, </t>
  </si>
  <si>
    <t xml:space="preserve">make good at their own expense any damage to persons or property caused thereon, and </t>
  </si>
  <si>
    <t>hold the Employer indemnified against any such claim arising.</t>
  </si>
  <si>
    <t xml:space="preserve">The Contractor will be held fully responsible for the safety of the existing and adjacent buildings </t>
  </si>
  <si>
    <t>and for any damage caused in consequence of these Works. They must reinstate all damages</t>
  </si>
  <si>
    <t>at his own expense and indemnify the Employer against any loss.</t>
  </si>
  <si>
    <t xml:space="preserve">The Contractor must take such steps and exercise such care and diligence as to minimize </t>
  </si>
  <si>
    <t xml:space="preserve">nuisance from dust, noise or any other cause to the occupiers of the existing and adjacent </t>
  </si>
  <si>
    <t xml:space="preserve">property. </t>
  </si>
  <si>
    <t>HOARDING</t>
  </si>
  <si>
    <t xml:space="preserve">The Contractor shall enclose the site areas under which work is carried out, with </t>
  </si>
  <si>
    <t>1.80 meter high barbed wire fence comprising treated blue gum poles at centres not</t>
  </si>
  <si>
    <t>exceeding 3.0meters and 6No barbed wire strands at equal spacing</t>
  </si>
  <si>
    <t>The contractors attention is drawn to the fact that some areas of the site are</t>
  </si>
  <si>
    <t>already built up and shall be in use during the currency of this project. As such</t>
  </si>
  <si>
    <t>the contractor must allow for keeping his/her employees from interfering with</t>
  </si>
  <si>
    <t>such other users and preventing and minimizing any nuisance arising from dust,</t>
  </si>
  <si>
    <t>noise or by way of trespass.</t>
  </si>
  <si>
    <r>
      <t>Allow for Provisional length of 100 meters @</t>
    </r>
    <r>
      <rPr>
        <u/>
        <sz val="11"/>
        <rFont val="Tahoma"/>
        <family val="2"/>
      </rPr>
      <t xml:space="preserve">                 </t>
    </r>
    <r>
      <rPr>
        <sz val="11"/>
        <rFont val="Tahoma"/>
        <family val="2"/>
      </rPr>
      <t>(tenderer to insert rate and extend)</t>
    </r>
  </si>
  <si>
    <t>WATCHING AND LIGHTING</t>
  </si>
  <si>
    <t xml:space="preserve">The Contractor shall provide at their risk and cost all watching and lighting as necessary to </t>
  </si>
  <si>
    <t>safeguard the Works, plant and materials against damage and theft.</t>
  </si>
  <si>
    <t>SIGNBOARD</t>
  </si>
  <si>
    <t xml:space="preserve">The Signboard and lettering on same for the display of the General and Sub-Contractors' </t>
  </si>
  <si>
    <t>names shall be of an approved size with the Employer's name painted thereon. The Architect's</t>
  </si>
  <si>
    <t xml:space="preserve">Quantity Surveyor's and other Consultants' names shall be printed in 50 mm letters all to the </t>
  </si>
  <si>
    <t xml:space="preserve">Architect's approved design. No other signboard or advertising will be permitted without prior </t>
  </si>
  <si>
    <t>permission from the Architect.</t>
  </si>
  <si>
    <t>PRIME COST RATES</t>
  </si>
  <si>
    <t xml:space="preserve">Where description of items include a P.C. rate per unit this rate is to cover the net supply </t>
  </si>
  <si>
    <t xml:space="preserve">cost of the unit only.  The Contractor's price must include for the cost of the unit at the rate </t>
  </si>
  <si>
    <t>stated, plus waste, taking delivery, storage, fixing in position, profit and overheads.</t>
  </si>
  <si>
    <t xml:space="preserve">The actual net cost per unit will be adjusted within the Final Account against the P.C. rate </t>
  </si>
  <si>
    <t>stated.</t>
  </si>
  <si>
    <t>PROTECTION AND CLEANING</t>
  </si>
  <si>
    <t>PROTECTION</t>
  </si>
  <si>
    <t>The Contractor  shall  cover up  and protect  from  damage, including damage from inclement</t>
  </si>
  <si>
    <t xml:space="preserve">weather, all finished work and unfixed materials, including that of Sub-Contractors, etc., to the </t>
  </si>
  <si>
    <t xml:space="preserve">satisfaction of the Architect until the completion of the Contract.    </t>
  </si>
  <si>
    <t>CLEANING</t>
  </si>
  <si>
    <t xml:space="preserve">The Contractor shall, upon completion of the Works, at their own expense, remove and clear </t>
  </si>
  <si>
    <t xml:space="preserve">away all surplus excavated materials, plant, rubbish and unused materials and shall leave the </t>
  </si>
  <si>
    <t xml:space="preserve">whole of the Site and Works in a clean and tidy state to the satisfaction of the Architect, </t>
  </si>
  <si>
    <t xml:space="preserve">including clearing away and making good all traces of temporary access roads, offices, sheds, </t>
  </si>
  <si>
    <t>camps, etc.  Particular care shall be taken to leave clean all floors and windows and to remove</t>
  </si>
  <si>
    <t xml:space="preserve">       </t>
  </si>
  <si>
    <t xml:space="preserve">all paint and cement stains. They shall also, at the discretion of the Architect, remove all </t>
  </si>
  <si>
    <t xml:space="preserve">rubbish and dirt as it accumulates. The Contractor is to find their own dump and shall pay </t>
  </si>
  <si>
    <t>all charges in connection therewith.</t>
  </si>
  <si>
    <t xml:space="preserve"> Collection</t>
  </si>
  <si>
    <t>Brought forward from Page</t>
  </si>
  <si>
    <t>1/4</t>
  </si>
  <si>
    <t>1/5</t>
  </si>
  <si>
    <t>1/6</t>
  </si>
  <si>
    <t>1/7</t>
  </si>
  <si>
    <t>1/8</t>
  </si>
  <si>
    <t>1/9</t>
  </si>
  <si>
    <t>1/10</t>
  </si>
  <si>
    <t>1/11</t>
  </si>
  <si>
    <t>TOTAL FOR SECTION 1: PRELIMINARIES AND GENERAL DESCRIPTIONS CARRIED TO GRAND SUMMARY</t>
  </si>
  <si>
    <t>RATE</t>
  </si>
  <si>
    <t>Sum</t>
  </si>
  <si>
    <t xml:space="preserve">A </t>
  </si>
  <si>
    <t>MOBILIZATION AND SHIFTING</t>
  </si>
  <si>
    <t>A1</t>
  </si>
  <si>
    <t>Mobilization and Demobilization of all Plant, Materials, Equipment and Personnel</t>
  </si>
  <si>
    <t>DRILLING AND SAMPLING</t>
  </si>
  <si>
    <t>B1</t>
  </si>
  <si>
    <t>Drilling at 400 mmØ</t>
  </si>
  <si>
    <t>B2</t>
  </si>
  <si>
    <t>Drilling at 311.15mmØ-Diameter</t>
  </si>
  <si>
    <t>B3</t>
  </si>
  <si>
    <t xml:space="preserve">Water supply for mud drilling </t>
  </si>
  <si>
    <t>B4</t>
  </si>
  <si>
    <t>Sampling and Storing Drill-Cuttings sampled at 2 m-intervals</t>
  </si>
  <si>
    <t>SUPPLY &amp; STORAGE OF MATERIALS</t>
  </si>
  <si>
    <t>C1</t>
  </si>
  <si>
    <t>Supply of Water for Drilling/Development and Drilling Site of the borehole</t>
  </si>
  <si>
    <t>C2</t>
  </si>
  <si>
    <t>Plain Casing, uPVC, 8’’ Ø-OD, Minimum 9 mm-Wall Thickness</t>
  </si>
  <si>
    <t>C3</t>
  </si>
  <si>
    <t xml:space="preserve">Screen Casing, uPVC, 8’’Ø-OD, Minimum 9 mm-Wall Thickness </t>
  </si>
  <si>
    <t>C4</t>
  </si>
  <si>
    <t>8’’Ø Centralizers</t>
  </si>
  <si>
    <t>C5</t>
  </si>
  <si>
    <t>Bottom Caps</t>
  </si>
  <si>
    <t>C6</t>
  </si>
  <si>
    <t>Gravel Pack</t>
  </si>
  <si>
    <t>C7</t>
  </si>
  <si>
    <t>Inert Backfill</t>
  </si>
  <si>
    <t>C8</t>
  </si>
  <si>
    <t>Grouting Materials for Sanitary Seal</t>
  </si>
  <si>
    <t>HANDLING AND INSTALLATION</t>
  </si>
  <si>
    <t>D1</t>
  </si>
  <si>
    <t>Surface Plain Casing of Mild Steel, 5 mm Wall-Thickness, 375-mmØ-ID</t>
  </si>
  <si>
    <t>D2</t>
  </si>
  <si>
    <t>Plain and Screen Casings, uPVC, 203mm Ø-OD, Minimum 9 mm-Wall Thickness Including Centralizers and Bottom Cap</t>
  </si>
  <si>
    <t>D3</t>
  </si>
  <si>
    <t>D4</t>
  </si>
  <si>
    <t>D5</t>
  </si>
  <si>
    <t>BOREHOLE DEVELOPMENT AND TEST PUMPING</t>
  </si>
  <si>
    <t>E1</t>
  </si>
  <si>
    <t>Well Development by Airlifting (average 6 hours )</t>
  </si>
  <si>
    <t>E2</t>
  </si>
  <si>
    <t>Calibration Test (average 2 hours )</t>
  </si>
  <si>
    <t>E3</t>
  </si>
  <si>
    <t>Step Drawdown Test (5 hours)</t>
  </si>
  <si>
    <t>E4</t>
  </si>
  <si>
    <t xml:space="preserve">Constant Discharge Test (24hrs) </t>
  </si>
  <si>
    <t>E5</t>
  </si>
  <si>
    <t>Recovery (12 hours)</t>
  </si>
  <si>
    <t>E6</t>
  </si>
  <si>
    <t>Well disinfection / chrolination</t>
  </si>
  <si>
    <t>E7</t>
  </si>
  <si>
    <t>Well Head and capping</t>
  </si>
  <si>
    <t>E8</t>
  </si>
  <si>
    <t>Water Quality testing/analysis</t>
  </si>
  <si>
    <t>E9</t>
  </si>
  <si>
    <t>Borehole Completion Report</t>
  </si>
  <si>
    <t xml:space="preserve">STANDBY TIME </t>
  </si>
  <si>
    <t>Hr</t>
  </si>
  <si>
    <t>Elevated Water Tank 40m3 (8m high)</t>
  </si>
  <si>
    <t>Borehole drilling</t>
  </si>
  <si>
    <t>SECTION NO. 8</t>
  </si>
  <si>
    <t xml:space="preserve">TOTAL </t>
  </si>
  <si>
    <t>GRAND TOTAL</t>
  </si>
  <si>
    <t>QNTY</t>
  </si>
  <si>
    <t>RATE US$</t>
  </si>
  <si>
    <t>AMT US$</t>
  </si>
  <si>
    <t>ELEMENT No. 1: GATE</t>
  </si>
  <si>
    <t xml:space="preserve">The contractor will provide all material and construct a steel </t>
  </si>
  <si>
    <t xml:space="preserve">gate maesuring approximately 4000x2100m. </t>
  </si>
  <si>
    <t xml:space="preserve">Given the location and site conditions, the contractor is </t>
  </si>
  <si>
    <t>advised to make a physical assesment of the site before</t>
  </si>
  <si>
    <t>tendering.</t>
  </si>
  <si>
    <t xml:space="preserve">Excavate for column pads, depth not exceeding </t>
  </si>
  <si>
    <t xml:space="preserve">1.5m and of 1.5 x 1.5 mm width commencing at the original </t>
  </si>
  <si>
    <t xml:space="preserve">ground level, and cart away to spoil as directed </t>
  </si>
  <si>
    <t xml:space="preserve">Reinforced Concrete using 3/4 + 1/2" mix machine </t>
  </si>
  <si>
    <t>crushed Ballast in:</t>
  </si>
  <si>
    <t>Vibrated reinforced concrete (class 25) column base, 350mm deep</t>
  </si>
  <si>
    <t xml:space="preserve">Ditto in columns 600x600mm thick, average height of 2.7 m </t>
  </si>
  <si>
    <t>with 1.5 m being the foundation column</t>
  </si>
  <si>
    <t>Assorted high tensile twisted steel reinforcement bars to B.S 4446.</t>
  </si>
  <si>
    <t>KG</t>
  </si>
  <si>
    <t>Sawn formwork to vertical sides of the columns</t>
  </si>
  <si>
    <t>15mm thick cement/Sand plaster to vertical sides of the columns</t>
  </si>
  <si>
    <t>350x350x25mm thick P.C.C coping stone</t>
  </si>
  <si>
    <t>Main and pedestrian gates</t>
  </si>
  <si>
    <t xml:space="preserve">Supply and fix double leaf steel gate size 4000x 2100mm high </t>
  </si>
  <si>
    <t xml:space="preserve"> CHS poleswith small pedestrian door made from 2"x 3mm thick</t>
  </si>
  <si>
    <t xml:space="preserve">welded on one side of the frame. Frame as follows: 75 x 3mm </t>
  </si>
  <si>
    <t>thick RHS external members and 25mm SHS 3mm thick secondary</t>
  </si>
  <si>
    <t xml:space="preserve">members, fixed onto the concrete columns using heavy duty steel </t>
  </si>
  <si>
    <t xml:space="preserve">pin hinges; with all fastening accessories including all cutting </t>
  </si>
  <si>
    <t xml:space="preserve">welding, grinding and priming with one coat of grey oxide before </t>
  </si>
  <si>
    <t xml:space="preserve">fixing. The gate should also have peep holes of not more that </t>
  </si>
  <si>
    <t xml:space="preserve">25mm dia with a slilding door. It should also have 2 locking </t>
  </si>
  <si>
    <t>mechanisms, top and bottom.</t>
  </si>
  <si>
    <t>NO</t>
  </si>
  <si>
    <t>Sub-Total for main and pestrian gate</t>
  </si>
  <si>
    <t>ELEMENT No. 2 : FENCE</t>
  </si>
  <si>
    <t xml:space="preserve">The contractor is reminded to include in his pricing, </t>
  </si>
  <si>
    <t xml:space="preserve">the cost of supply, cutting, waste and erection and all other </t>
  </si>
  <si>
    <t xml:space="preserve">necessary fittings including welding lugs or fishtailing onto </t>
  </si>
  <si>
    <t>the 50x50x6mm angle bars. Angle bars and the necessary</t>
  </si>
  <si>
    <t xml:space="preserve">fixing and anchorage to be treated as described in the </t>
  </si>
  <si>
    <t>specifications.</t>
  </si>
  <si>
    <t>Fence construction should be according to BS 1722-Part 10</t>
  </si>
  <si>
    <t>Clear the perimeter of the fencing area of all bushes scrubs and obstructions</t>
  </si>
  <si>
    <t xml:space="preserve">Excavate 300x300x500 deep holes to receive mass concrete (1:3:6) </t>
  </si>
  <si>
    <t>bases as shown in the drawings.</t>
  </si>
  <si>
    <t xml:space="preserve">Supply 50x5mm CHS welded to form Y-shaped posts with ends closed as </t>
  </si>
  <si>
    <t xml:space="preserve">shown in the drawings, bottom end fixed with 100x100mmx3mm plate </t>
  </si>
  <si>
    <t xml:space="preserve">and bedded in mass concrete.The post to be 2500mm high from ground </t>
  </si>
  <si>
    <t>level to the Y-joint. Allow for drlling 7No holes as shown.</t>
  </si>
  <si>
    <t xml:space="preserve">Extra Over 50x5mm posts for bracing on either side every fourth </t>
  </si>
  <si>
    <t xml:space="preserve">intermediate post and all corner posts. </t>
  </si>
  <si>
    <t>Mass Concrete Mix 1:3:6/20mm using 3/4 Local Ballast in:</t>
  </si>
  <si>
    <t xml:space="preserve">Supply all materials and cast 0.3m diameter x 0.6m depth mass concrete </t>
  </si>
  <si>
    <t>class Q (1:3:6)  to concrete the 50mm dia. CHS poles while ensuring they</t>
  </si>
  <si>
    <t>remain plumb 600mm deep below the ground level and 2500mm (2.5m)</t>
  </si>
  <si>
    <t>above ground level.</t>
  </si>
  <si>
    <t>Supply and weld a 12mm high tensile steel rod along the bases of the posts</t>
  </si>
  <si>
    <t>for anchoring the chainlink to the ground along the whole length of the fence.</t>
  </si>
  <si>
    <t>Allow for excavating 200mm deep along the fence to fix the rod.</t>
  </si>
  <si>
    <t>Allow for curing of all concrete works</t>
  </si>
  <si>
    <t xml:space="preserve">Supply and fix 3No strands of 12G barbed wire bound onto either sides </t>
  </si>
  <si>
    <t xml:space="preserve">of the Y post using 3mm galvanised wire as shown in the drawings. </t>
  </si>
  <si>
    <t>Ditto for posts</t>
  </si>
  <si>
    <r>
      <t xml:space="preserve">Supply and and fix 2500mm high </t>
    </r>
    <r>
      <rPr>
        <b/>
        <sz val="12"/>
        <rFont val="Tahoma"/>
        <family val="2"/>
      </rPr>
      <t>HEAVY GUAGE</t>
    </r>
    <r>
      <rPr>
        <sz val="12"/>
        <rFont val="Tahoma"/>
        <family val="2"/>
      </rPr>
      <t xml:space="preserve"> chainlink to posts using 3mm </t>
    </r>
  </si>
  <si>
    <t xml:space="preserve">galvanised wire. Allow for securing the chainlink to a 12mm reinforcement </t>
  </si>
  <si>
    <t>bar welded at the base btween the posts.</t>
  </si>
  <si>
    <t xml:space="preserve">Supply and fix razer wire secured on the chainlink, barbed wire and Y posts </t>
  </si>
  <si>
    <t xml:space="preserve">by binding wire and rolled approximately 600mm dia. </t>
  </si>
  <si>
    <t>L</t>
  </si>
  <si>
    <t xml:space="preserve">Prepare and apply one under coat of epoxy based primer and two finishing </t>
  </si>
  <si>
    <t xml:space="preserve">epoxy based  paints to metal surfaces n.e 250mm in alternate bands of 300mm </t>
  </si>
  <si>
    <t>Total carried to summary</t>
  </si>
  <si>
    <t>ELEMENT NO. 3 : MAIN SUMMARY</t>
  </si>
  <si>
    <t>ELEMENT No.</t>
  </si>
  <si>
    <t>PAGE</t>
  </si>
  <si>
    <t xml:space="preserve">Amount </t>
  </si>
  <si>
    <t>1/2</t>
  </si>
  <si>
    <t>2/2</t>
  </si>
  <si>
    <t>Total</t>
  </si>
  <si>
    <t>Total  carried to grand summary</t>
  </si>
  <si>
    <t>Allow a provisonal sum for piping from the borehole to the elevated tank at the borehole site inclusive of excavation works</t>
  </si>
  <si>
    <t>Generator room</t>
  </si>
  <si>
    <t>Submersible pump, Grundfos SP17-20 Rp2 with 11kw motor, with matching cut-off electrodes, drop cables control panel, all accessories included</t>
  </si>
  <si>
    <t xml:space="preserve"> QTY. </t>
  </si>
  <si>
    <t>RATE (USD)</t>
  </si>
  <si>
    <t xml:space="preserve"> AMOUNT (USD) </t>
  </si>
  <si>
    <t>Trench excavation and pipe laying</t>
  </si>
  <si>
    <t>Install 2" uPVC pressure pipes including all necessary fittings from borehole to the school, installed over a sand bed 7 cm thick and covered with sand for a minimum thickness of 10 cm.</t>
  </si>
  <si>
    <t>M.L.</t>
  </si>
  <si>
    <t>Refill the pipeline trench with duly compacted soil free of relicts of excavation</t>
  </si>
  <si>
    <t>Demarcation and layouts preparation</t>
  </si>
  <si>
    <t>Construction of chamber control Box (50x50x50cm)</t>
  </si>
  <si>
    <t xml:space="preserve">Testing the system </t>
  </si>
  <si>
    <t>Sub-total: Trenches and laying of Pipes</t>
  </si>
  <si>
    <t>Supply of pipes,fittings &amp; other items</t>
  </si>
  <si>
    <t>Supply of 2 inch uPVC pressure pipes for supplying water from tank to the water kiosks</t>
  </si>
  <si>
    <t>Supply of all the fittings including elbows, tees, unions, gate valves, flow meters etc</t>
  </si>
  <si>
    <t>Sub-total: Pipes and fittings</t>
  </si>
  <si>
    <t>SUMMARY</t>
  </si>
  <si>
    <t xml:space="preserve"> Trenches and Laying of Pipes</t>
  </si>
  <si>
    <t xml:space="preserve"> Supply of pipes and fittings</t>
  </si>
  <si>
    <r>
      <t>M</t>
    </r>
    <r>
      <rPr>
        <vertAlign val="superscript"/>
        <sz val="11"/>
        <color indexed="8"/>
        <rFont val="Tahoma"/>
        <family val="2"/>
      </rPr>
      <t>2</t>
    </r>
  </si>
  <si>
    <r>
      <t>M</t>
    </r>
    <r>
      <rPr>
        <vertAlign val="superscript"/>
        <sz val="11"/>
        <color indexed="8"/>
        <rFont val="Tahoma"/>
        <family val="2"/>
      </rPr>
      <t>3</t>
    </r>
  </si>
  <si>
    <r>
      <t>Cast 20cm Mass concrete 1:3:6 mix design of the area (</t>
    </r>
    <r>
      <rPr>
        <sz val="11"/>
        <color indexed="8"/>
        <rFont val="Tahoma"/>
        <family val="2"/>
      </rPr>
      <t>1.58x0.2x0.1m</t>
    </r>
    <r>
      <rPr>
        <sz val="11"/>
        <color theme="1"/>
        <rFont val="Tahoma"/>
        <family val="2"/>
      </rPr>
      <t>)</t>
    </r>
  </si>
  <si>
    <r>
      <t>90</t>
    </r>
    <r>
      <rPr>
        <vertAlign val="superscript"/>
        <sz val="11"/>
        <color theme="1"/>
        <rFont val="Tahoma"/>
        <family val="2"/>
      </rPr>
      <t>0</t>
    </r>
    <r>
      <rPr>
        <sz val="11"/>
        <color theme="1"/>
        <rFont val="Tahoma"/>
        <family val="2"/>
      </rPr>
      <t xml:space="preserve"> GI Elbow 1"</t>
    </r>
  </si>
  <si>
    <r>
      <t>Visibilaty bill boar (1.2mx1m) with a 1</t>
    </r>
    <r>
      <rPr>
        <sz val="11"/>
        <color indexed="8"/>
        <rFont val="Tahoma"/>
        <family val="2"/>
      </rPr>
      <t>1/2 GI pipe legs and length of 3m  the GI pipe should fix concrete at the bottom.</t>
    </r>
  </si>
  <si>
    <t>PROPOSED BOREHOLE WATER KIOSKS</t>
  </si>
  <si>
    <t>Sub total for animal troughs</t>
  </si>
  <si>
    <t>Allow a provisional sum of one carmel water trough as shown in the drawings</t>
  </si>
  <si>
    <t>Allow a provisional sum of one goats &amp; cows water trough as per the drawings</t>
  </si>
  <si>
    <t xml:space="preserve">Construction of two water kioks and two animal troughs </t>
  </si>
  <si>
    <t>Distribution piping network</t>
  </si>
  <si>
    <t>Borehole Supplies</t>
  </si>
  <si>
    <t>SECTION 8: FENCE AND GATE</t>
  </si>
  <si>
    <t>Fencing works</t>
  </si>
  <si>
    <t>PROPOSED NEW BOREHOLE WORKS</t>
  </si>
  <si>
    <t xml:space="preserve">PROPOSED NEW BOREHOLE SUPPLIES </t>
  </si>
  <si>
    <r>
      <t xml:space="preserve">Excavation: </t>
    </r>
    <r>
      <rPr>
        <sz val="10"/>
        <rFont val="Tahoma"/>
        <family val="2"/>
      </rPr>
      <t xml:space="preserve">
general excavation works for the column's foundations, depth up to 1500mm in all type of soil</t>
    </r>
  </si>
  <si>
    <r>
      <t xml:space="preserve">Lean concrete </t>
    </r>
    <r>
      <rPr>
        <sz val="10"/>
        <color indexed="8"/>
        <rFont val="Tahoma"/>
        <family val="2"/>
      </rPr>
      <t>(2000 x 2000mm, thickness 50mm): 
lean concrete, mix 1:4:8, ready to receive the the column's foundations</t>
    </r>
  </si>
  <si>
    <r>
      <t xml:space="preserve">Foundations </t>
    </r>
    <r>
      <rPr>
        <sz val="10"/>
        <color indexed="8"/>
        <rFont val="Tahoma"/>
        <family val="2"/>
      </rPr>
      <t>(1400 x 1400mm, thickness 600mm): 
reinforced concrete class 20  (nominal mix 1:2:4) with Y12 at column bases</t>
    </r>
  </si>
  <si>
    <r>
      <t xml:space="preserve">Columns </t>
    </r>
    <r>
      <rPr>
        <sz val="10"/>
        <rFont val="Tahoma"/>
        <family val="2"/>
      </rPr>
      <t>(section: 300mmx 300mm):</t>
    </r>
    <r>
      <rPr>
        <b/>
        <sz val="10"/>
        <rFont val="Tahoma"/>
        <family val="2"/>
      </rPr>
      <t xml:space="preserve">
</t>
    </r>
    <r>
      <rPr>
        <sz val="10"/>
        <rFont val="Tahoma"/>
        <family val="2"/>
      </rPr>
      <t>reinforced concrete mix 1:2:4, with high yield twisted rebar of Y12 and R6 for stirrups @200mm c/c</t>
    </r>
  </si>
  <si>
    <r>
      <t>Beam</t>
    </r>
    <r>
      <rPr>
        <sz val="10"/>
        <rFont val="Tahoma"/>
        <family val="2"/>
      </rPr>
      <t xml:space="preserve"> (section 300x450mm), concrete class 20,nominal mix 1:2:4) with Y16 rebar and R8 for beam links</t>
    </r>
  </si>
  <si>
    <r>
      <t>Tank slab:</t>
    </r>
    <r>
      <rPr>
        <sz val="11"/>
        <color theme="1"/>
        <rFont val="Tahoma"/>
        <family val="2"/>
      </rPr>
      <t xml:space="preserve"> (3400 x 6400mm, thickness 1500mm):
reinforced concrete class 25 ( nominal mix 1:2:3)  complete with water proofing, 12mm dia high yield square twisted bars for tank base slab </t>
    </r>
  </si>
  <si>
    <r>
      <t xml:space="preserve">Water bar: </t>
    </r>
    <r>
      <rPr>
        <sz val="10"/>
        <rFont val="Tahoma"/>
        <family val="2"/>
      </rPr>
      <t>200mm water bar</t>
    </r>
  </si>
  <si>
    <r>
      <t>Walls:</t>
    </r>
    <r>
      <rPr>
        <sz val="11"/>
        <color theme="1"/>
        <rFont val="Tahoma"/>
        <family val="2"/>
      </rPr>
      <t xml:space="preserve"> (thickness 12mm and height of 2000mm)
reinforced concrete class 25 ( nominal mix 1:2:3) complete with water proofing; 12mm high yield square twisted bars for tank walls </t>
    </r>
  </si>
  <si>
    <r>
      <t>Cover slab:</t>
    </r>
    <r>
      <rPr>
        <sz val="11"/>
        <color theme="1"/>
        <rFont val="Tahoma"/>
        <family val="2"/>
      </rPr>
      <t xml:space="preserve"> (4400 x 4400mm, thickness 150mm):
reinforced concrete  class 20 (nominal mix 1:2:4), 12mm high yield square twisted bars for tank cover slab </t>
    </r>
  </si>
  <si>
    <r>
      <t xml:space="preserve">Inspection manhole </t>
    </r>
    <r>
      <rPr>
        <sz val="10"/>
        <rFont val="Tahoma"/>
        <family val="2"/>
      </rPr>
      <t xml:space="preserve"> (600mm x 600mm):
Reinforced concrete 50mm thick with BS mesh A142, bent up round iron bars handle and 50x50x3mm, using of Y12 HY Square twisted bars at man hole corners</t>
    </r>
  </si>
  <si>
    <r>
      <t xml:space="preserve">Fittings:
</t>
    </r>
    <r>
      <rPr>
        <sz val="10"/>
        <rFont val="Tahoma"/>
        <family val="2"/>
      </rPr>
      <t>supply and install all fittings for inlet, distribution and trucking outlets and overflow</t>
    </r>
  </si>
  <si>
    <r>
      <t xml:space="preserve">Ladder </t>
    </r>
    <r>
      <rPr>
        <sz val="10"/>
        <rFont val="Tahoma"/>
        <family val="2"/>
      </rPr>
      <t>(500mm width,13m length):
Supply and install a metallic ladder, including all anchorage points</t>
    </r>
  </si>
  <si>
    <r>
      <t>M</t>
    </r>
    <r>
      <rPr>
        <vertAlign val="superscript"/>
        <sz val="12"/>
        <color rgb="FF000000"/>
        <rFont val="Tahoma"/>
        <family val="2"/>
      </rPr>
      <t>3</t>
    </r>
  </si>
  <si>
    <t>TOTAL CARRIED TO MAIN SUMMARY</t>
  </si>
  <si>
    <t>Total Carried to main summary</t>
  </si>
  <si>
    <t>Rate(usd)</t>
  </si>
  <si>
    <t>Animal Troughs</t>
  </si>
  <si>
    <t>Allow a proviosional  sum of water meter readers in the borehole outlet</t>
  </si>
  <si>
    <t xml:space="preserve">45KVA Duos Genset, in-line direct injection 3-cylinder diesel engine/ type water cooled of four cycle </t>
  </si>
  <si>
    <t>Allow provisonal sum of gantry at borehole site</t>
  </si>
  <si>
    <t>Hydrogeological survey works - Water accessement survey works</t>
  </si>
  <si>
    <t>TOILET &amp; SEPTIC TANK</t>
  </si>
  <si>
    <t>Sn.</t>
  </si>
  <si>
    <t xml:space="preserve">Description </t>
  </si>
  <si>
    <t xml:space="preserve">Unit </t>
  </si>
  <si>
    <t xml:space="preserve">Quantity </t>
  </si>
  <si>
    <t>Unit cost</t>
  </si>
  <si>
    <t xml:space="preserve"> Total amount </t>
  </si>
  <si>
    <t>TOILET</t>
  </si>
  <si>
    <t>Substructure works</t>
  </si>
  <si>
    <t>Excavate foundation trenches 40cm wide commencing from g.l and not exceeding 1000mm deep include carting away excavated materials from site.</t>
  </si>
  <si>
    <r>
      <t>M</t>
    </r>
    <r>
      <rPr>
        <vertAlign val="superscript"/>
        <sz val="10"/>
        <rFont val="Arial"/>
        <family val="2"/>
      </rPr>
      <t>3</t>
    </r>
  </si>
  <si>
    <t>Supply crash and compact approved natural stone hardcore, thickness 20cm to make up levels.</t>
  </si>
  <si>
    <t>Foundation walling - 400mm thick natural rubble stone embedded in 1:3 cem/sand mortar projecting  200 mm from g.l</t>
  </si>
  <si>
    <t xml:space="preserve">Superstructure works including floor concrete </t>
  </si>
  <si>
    <t>20cm thick cement  approved sand hollow blocks wall bonded in cement sand ratio 1:3 for super structure walling height 1.2m top finished with 5cm thk precast concrete wall cup.</t>
  </si>
  <si>
    <r>
      <t>M</t>
    </r>
    <r>
      <rPr>
        <vertAlign val="superscript"/>
        <sz val="10"/>
        <rFont val="Arial"/>
        <family val="2"/>
      </rPr>
      <t>2</t>
    </r>
  </si>
  <si>
    <t>V.R.C ( 1:2:4 mix ).Litol/ ring beams 20cm x 20cm depth, each with  4no. Y12 re-bars &amp; Y8 rings @200mm c/c</t>
  </si>
  <si>
    <t>Roof works</t>
  </si>
  <si>
    <t>28g prepainted Iron sheets</t>
  </si>
  <si>
    <t xml:space="preserve">80 x 40 size timber of 3 no.rafters </t>
  </si>
  <si>
    <t>Pc</t>
  </si>
  <si>
    <t>5x5 timber purlins</t>
  </si>
  <si>
    <t xml:space="preserve">Plastering and other finishing works </t>
  </si>
  <si>
    <t xml:space="preserve">External &amp; internal plastering, 25mm thick, cement/ sand mix 1:3, with steel float finish  </t>
  </si>
  <si>
    <t>Apply two coats of white wash and emulsion paint to all internal and external plastered walls</t>
  </si>
  <si>
    <t>50mm thick cement/ sand floor screed , mix ratio 1:3, inclusive of 100mm high skirting</t>
  </si>
  <si>
    <t>Door/Window Fittings</t>
  </si>
  <si>
    <t>Doors:</t>
  </si>
  <si>
    <t>Supply and fix single leaf steel doors withmetal frames complete with all fittings, hinges, locks and keys - door size 2100x1000mm</t>
  </si>
  <si>
    <t>TOTAL Toilet carried to summary</t>
  </si>
  <si>
    <t>B.</t>
  </si>
  <si>
    <t>Septic Tank</t>
  </si>
  <si>
    <t>Excavate pit for septic tank 4m length x 3m width x 2m depth including Cart away excavated materials</t>
  </si>
  <si>
    <t>Cm</t>
  </si>
  <si>
    <t>100mm thick base slab to manholes and septic tank</t>
  </si>
  <si>
    <t>Sm</t>
  </si>
  <si>
    <t>300mm rubble walling to the sides of the pit and manholes embedded in 1:3 cem/sand mortar</t>
  </si>
  <si>
    <t>10mm rendering to sides of wall</t>
  </si>
  <si>
    <t>125mm thick RC reinforced concrete ; size 4000 x 3000mm and with a covers for manhole  (measured separately)</t>
  </si>
  <si>
    <t>600 x 600mm mild steel manhole covers together with frame and finished in rust proof paint</t>
  </si>
  <si>
    <t>Sub-total Septic tank carried to Summary</t>
  </si>
  <si>
    <t>TOTAL COST For Toilet and Septic tank</t>
  </si>
  <si>
    <t>PROJECT: NEW BOREHOLE DRILIING &amp; SUPPORT INFRASTRUCTURES</t>
  </si>
  <si>
    <t>Toliet &amp; Septic Tank</t>
  </si>
  <si>
    <t>MOUNTING SUPPORT STEEL STRUCTURE</t>
  </si>
  <si>
    <t>ELEMENT NO. 1 : SITE PREPARATION</t>
  </si>
  <si>
    <t>Clear site of all bushes and debris. Grab up roots and</t>
  </si>
  <si>
    <r>
      <t>m</t>
    </r>
    <r>
      <rPr>
        <vertAlign val="superscript"/>
        <sz val="10"/>
        <color indexed="8"/>
        <rFont val="Arial"/>
        <family val="2"/>
      </rPr>
      <t>2</t>
    </r>
  </si>
  <si>
    <t>burn the arisings</t>
  </si>
  <si>
    <t xml:space="preserve">Load, wheel and cart deposit and spread surplus excavated </t>
  </si>
  <si>
    <t xml:space="preserve">material where directed on site at a distance not exceeding  </t>
  </si>
  <si>
    <t>100 meters</t>
  </si>
  <si>
    <t>$</t>
  </si>
  <si>
    <t>ELEMENT NO. 2 : SUBSTRUCTURES (PROVISIONAL)</t>
  </si>
  <si>
    <t xml:space="preserve">Excavations including maintaining and supporting sides </t>
  </si>
  <si>
    <t>and keeping free from water, mud and fallen material</t>
  </si>
  <si>
    <t>Top soil excavation average 200mm deep</t>
  </si>
  <si>
    <r>
      <t>m</t>
    </r>
    <r>
      <rPr>
        <vertAlign val="superscript"/>
        <sz val="10"/>
        <color indexed="8"/>
        <rFont val="Arial"/>
        <family val="2"/>
      </rPr>
      <t>3</t>
    </r>
  </si>
  <si>
    <t>Excavate for foundation not exceeding 0.3</t>
  </si>
  <si>
    <t>meters deep, starting from stripped levels</t>
  </si>
  <si>
    <t>Extra over for excavation in rock</t>
  </si>
  <si>
    <t xml:space="preserve">Ditto </t>
  </si>
  <si>
    <t>Column bases</t>
  </si>
  <si>
    <t>Planking and strutting</t>
  </si>
  <si>
    <t xml:space="preserve">Allow for keeping foundations free from water, mud, fallen </t>
  </si>
  <si>
    <t>materials, etc.</t>
  </si>
  <si>
    <t>Disposal</t>
  </si>
  <si>
    <t xml:space="preserve">Return, fill and ram selected excavated material around </t>
  </si>
  <si>
    <t>foundations</t>
  </si>
  <si>
    <t xml:space="preserve">Load, wheel and cart deposit and spread surplus </t>
  </si>
  <si>
    <t xml:space="preserve">excavated material where directed on site at a </t>
  </si>
  <si>
    <t>distance not exceeding  100 meters</t>
  </si>
  <si>
    <t>Hardcore or other approved filling, as described</t>
  </si>
  <si>
    <t xml:space="preserve">300mm thick well compacted hardcore filling blinded with </t>
  </si>
  <si>
    <t xml:space="preserve">25mm thick quarry dust layer to receive surface bed </t>
  </si>
  <si>
    <t xml:space="preserve">50mm thick Quarry dust  blinding to surfaces of hardcore :rolled </t>
  </si>
  <si>
    <t xml:space="preserve">smooth to receive polytheen sheeting (m.s) </t>
  </si>
  <si>
    <t>Anti-termite treatment</t>
  </si>
  <si>
    <t xml:space="preserve">Gladiator or equal and approved chemical anti-termite </t>
  </si>
  <si>
    <t xml:space="preserve">treatment, executed complete by an approved specialist </t>
  </si>
  <si>
    <t>under a ten-year guarantee, to surfaces of blinding</t>
  </si>
  <si>
    <t>Damp-proof membrane</t>
  </si>
  <si>
    <t xml:space="preserve">1000 gauge polythene or other equal and approved </t>
  </si>
  <si>
    <t xml:space="preserve">damp-proof membrane, laid over blinded hardcore </t>
  </si>
  <si>
    <t>(m.s) with 300mm side and end laps (measured</t>
  </si>
  <si>
    <t>nett-allow for laps)</t>
  </si>
  <si>
    <t>ELEMENT NO. 3 : STEEL FRAME</t>
  </si>
  <si>
    <t>Assemble all materials and construct a steel frame to support</t>
  </si>
  <si>
    <t xml:space="preserve">solar panels. The contrator is reminded to cost all materials </t>
  </si>
  <si>
    <t xml:space="preserve">labour: cutting, hoisting, placing welding, bolting priming with red oxide, </t>
  </si>
  <si>
    <t>painting and fixing of panels on the structure</t>
  </si>
  <si>
    <t>50mm dia. GI pipes forming framework as described</t>
  </si>
  <si>
    <t>Columns</t>
  </si>
  <si>
    <t>1500mm height</t>
  </si>
  <si>
    <t>Beams</t>
  </si>
  <si>
    <t>4700mm length</t>
  </si>
  <si>
    <t>2500mm length</t>
  </si>
  <si>
    <t>50mm x 3mm thick steel angle bars</t>
  </si>
  <si>
    <t>Supports</t>
  </si>
  <si>
    <t xml:space="preserve">2.5m length </t>
  </si>
  <si>
    <t>800mm bracings</t>
  </si>
  <si>
    <t>ELEMENT NO. 4 : CONCRETE WORKS</t>
  </si>
  <si>
    <t>Plain concrete class 15 in:</t>
  </si>
  <si>
    <t xml:space="preserve">100mm blinding </t>
  </si>
  <si>
    <t>Ditto for column bases</t>
  </si>
  <si>
    <t xml:space="preserve">Insitu concrete class 25/20 , vibrated and reinforced with 60mm thick </t>
  </si>
  <si>
    <t xml:space="preserve">maximum aggregate size in as described, in:- </t>
  </si>
  <si>
    <t>SLABS</t>
  </si>
  <si>
    <t xml:space="preserve">200mm thick surface bed laid in bays including all </t>
  </si>
  <si>
    <t>necessary formwork</t>
  </si>
  <si>
    <t>Ditto:</t>
  </si>
  <si>
    <t>Suspended slab</t>
  </si>
  <si>
    <t>Roof slab</t>
  </si>
  <si>
    <t>ELEMENT NO. 5 : FINISHES</t>
  </si>
  <si>
    <t>Cement and sand (1:3) screeds, backings, beds etc</t>
  </si>
  <si>
    <t>25mm Thick cement/sand (1:4) screed finish</t>
  </si>
  <si>
    <t>Floor slab</t>
  </si>
  <si>
    <t>Painting</t>
  </si>
  <si>
    <t xml:space="preserve">Prepare surfaces and apply three coats gloss oil paint  as 'Crown' </t>
  </si>
  <si>
    <t xml:space="preserve">or equal and approved manufacturer(s) on concrete and masonry </t>
  </si>
  <si>
    <t>surfaces: measured overall on both sides</t>
  </si>
  <si>
    <t>Plastered surfaces internally and externally</t>
  </si>
  <si>
    <t>MAIN SUMMARY</t>
  </si>
  <si>
    <t>ELEMENT</t>
  </si>
  <si>
    <t>5/1</t>
  </si>
  <si>
    <t>5/2</t>
  </si>
  <si>
    <t>5/6</t>
  </si>
  <si>
    <t>5/8</t>
  </si>
  <si>
    <t>5/9</t>
  </si>
  <si>
    <t>Grand Total</t>
  </si>
  <si>
    <t>Total for THREE No. mounting structures</t>
  </si>
  <si>
    <t>TOTAL FOR SECTION 5: CARRIED TO GRAND SUMMARY</t>
  </si>
  <si>
    <t>SOLAR PROCUREMENT,DELIVERY &amp; INSTALLATION</t>
  </si>
  <si>
    <t>Procurement and delivery of 350 watts solar panels</t>
  </si>
  <si>
    <r>
      <t>8mm</t>
    </r>
    <r>
      <rPr>
        <vertAlign val="superscript"/>
        <sz val="15.5"/>
        <color theme="1"/>
        <rFont val="Times New Roman"/>
        <family val="1"/>
      </rPr>
      <t>2</t>
    </r>
    <r>
      <rPr>
        <sz val="11.5"/>
        <color theme="1"/>
        <rFont val="Times New Roman"/>
        <family val="1"/>
      </rPr>
      <t xml:space="preserve"> </t>
    </r>
    <r>
      <rPr>
        <sz val="12"/>
        <color theme="1"/>
        <rFont val="Tahoma"/>
        <family val="2"/>
      </rPr>
      <t>submersible pump 3-phase motor cable</t>
    </r>
  </si>
  <si>
    <t>Meter</t>
  </si>
  <si>
    <t>Supply and installation of Well probe sensor c/w cable for dry running protection</t>
  </si>
  <si>
    <t>Supply and installation of manual change over switch to switch between solar and generator power</t>
  </si>
  <si>
    <t>Supply and installation of PSk2-15 Controller-11kVA-D</t>
  </si>
  <si>
    <t>Supply and installation of PV Disconnect Switch 1000V-40-6</t>
  </si>
  <si>
    <t>Supply and installation of PV Protect 125A</t>
  </si>
  <si>
    <t>Supply and installation of PV Combiner 1000-125-4</t>
  </si>
  <si>
    <t>Supply and installation of Surge Protector</t>
  </si>
  <si>
    <t>Accessories</t>
  </si>
  <si>
    <t>Lot</t>
  </si>
  <si>
    <t>Installation of 60 solar panels on already fabricated steel support strauctures</t>
  </si>
  <si>
    <t>TOTAL CARRIED TO GRAND SUMMARY</t>
  </si>
  <si>
    <t>Solar Support Structure</t>
  </si>
  <si>
    <t>Solar Installation</t>
  </si>
  <si>
    <t>PROJECT: PROPOSED NEW BOREHOLE  WORKS</t>
  </si>
  <si>
    <t>The cost bid for the generator room &amp; caretakers room should be a lumpsum to meet the technical description presented below and as presented in Block   of the design drawings, and include all  preparation, construction, finishing components :</t>
  </si>
  <si>
    <t>Generator/Store Room: Pre-construction work, mobilisation activities, excavation, compaction, concrete works, superstructure, walls, including plastering and painting, internal and external finishing, steel doors, windows  and  vents,smooth cement f.f, electrical works,  exactly as per the design drawings and the specifications</t>
  </si>
  <si>
    <t>Caretakers room</t>
  </si>
  <si>
    <t>Pre-construction work, mobilisation activities, excavation, compaction, concrete works, superstructure, walls, including plastering and painting, internal and external finishing, steel door, windows  and  vents,smooth cement f.f, electrical works,  exactly as per the design drawings and the specifications</t>
  </si>
  <si>
    <t>TOTAL  for Generator room &amp; Caretakers room</t>
  </si>
  <si>
    <t>Generator room &amp; Caretakers room</t>
  </si>
  <si>
    <r>
      <t>The site is located in</t>
    </r>
    <r>
      <rPr>
        <b/>
        <sz val="11"/>
        <rFont val="Tahoma"/>
        <family val="2"/>
      </rPr>
      <t xml:space="preserve"> CUSMAN QUULE VILLAGE MARRKA-DISTRICT SOUTHWEST STATE</t>
    </r>
  </si>
  <si>
    <t>LOCATION: CUSMAN QUULE VILLAGE MARRKA-DISTRICT SOUTHWEST STATE</t>
  </si>
  <si>
    <t>LOCATION :CUSMAN QUULE VILLAGE MARRKA-DISTRICT SOUTHWEST STATE</t>
  </si>
  <si>
    <t>Water Kiosks subtotal for 4 kiosks</t>
  </si>
  <si>
    <t xml:space="preserve">PROPOSED PIPING WORKS - 1,500 METRES </t>
  </si>
  <si>
    <t>Excavation of a trench (0.4m wide x 0.6m deep) for a total length of 1500m from borehole to the water kiosk</t>
  </si>
  <si>
    <t>Grand Total: Installation of 1,500meters Water Distribution Pipeline</t>
  </si>
  <si>
    <t xml:space="preserve">Construction of four water kioks and two animal troughs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</si>
</sst>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quot;$&quot;* #,##0.00_);_(&quot;$&quot;* \(#,##0.00\);_(&quot;$&quot;* &quot;-&quot;??_);_(@_)"/>
    <numFmt numFmtId="165" formatCode="_(* #,##0.00_);_(* \(#,##0.00\);_(* &quot;-&quot;??_);_(@_)"/>
    <numFmt numFmtId="166" formatCode="0.0"/>
    <numFmt numFmtId="167" formatCode="@\ "/>
    <numFmt numFmtId="168" formatCode="&quot;$&quot;#,##0.00"/>
    <numFmt numFmtId="169" formatCode="_(* #,##0_);_(* \(#,##0\);_(* &quot;-&quot;??_);_(@_)"/>
    <numFmt numFmtId="170" formatCode="&quot;$&quot;#,##0"/>
  </numFmts>
  <fonts count="59" x14ac:knownFonts="1">
    <font>
      <sz val="11"/>
      <color theme="1"/>
      <name val="Calibri"/>
      <family val="2"/>
      <scheme val="minor"/>
    </font>
    <font>
      <sz val="11"/>
      <color theme="1"/>
      <name val="Calibri"/>
      <family val="2"/>
      <scheme val="minor"/>
    </font>
    <font>
      <sz val="10"/>
      <name val="Arial"/>
      <family val="2"/>
    </font>
    <font>
      <b/>
      <sz val="12"/>
      <color theme="1"/>
      <name val="Calibri"/>
      <family val="2"/>
      <scheme val="minor"/>
    </font>
    <font>
      <b/>
      <sz val="12"/>
      <name val="Tahoma"/>
      <family val="2"/>
    </font>
    <font>
      <sz val="11"/>
      <name val="Tahoma"/>
      <family val="2"/>
    </font>
    <font>
      <b/>
      <sz val="11"/>
      <name val="Tahoma"/>
      <family val="2"/>
    </font>
    <font>
      <b/>
      <sz val="11"/>
      <color rgb="FFFF0000"/>
      <name val="Tahoma"/>
      <family val="2"/>
    </font>
    <font>
      <b/>
      <u/>
      <sz val="11"/>
      <name val="Tahoma"/>
      <family val="2"/>
    </font>
    <font>
      <i/>
      <sz val="11"/>
      <name val="Tahoma"/>
      <family val="2"/>
    </font>
    <font>
      <u/>
      <sz val="11"/>
      <name val="Tahoma"/>
      <family val="2"/>
    </font>
    <font>
      <sz val="11"/>
      <color theme="1"/>
      <name val="Calibri"/>
      <family val="2"/>
      <scheme val="minor"/>
    </font>
    <font>
      <sz val="12"/>
      <name val="Times New Roman"/>
      <family val="1"/>
    </font>
    <font>
      <b/>
      <sz val="11"/>
      <color theme="1"/>
      <name val="Tahoma"/>
      <family val="2"/>
    </font>
    <font>
      <sz val="11"/>
      <color indexed="8"/>
      <name val="Calibri"/>
      <family val="2"/>
    </font>
    <font>
      <b/>
      <sz val="12"/>
      <color indexed="8"/>
      <name val="Times New Roman"/>
      <family val="1"/>
    </font>
    <font>
      <sz val="12"/>
      <color indexed="8"/>
      <name val="Times New Roman"/>
      <family val="1"/>
    </font>
    <font>
      <b/>
      <u/>
      <sz val="12"/>
      <name val="Tahoma"/>
      <family val="2"/>
    </font>
    <font>
      <b/>
      <u/>
      <sz val="12"/>
      <color indexed="8"/>
      <name val="Times New Roman"/>
      <family val="1"/>
    </font>
    <font>
      <u/>
      <sz val="12"/>
      <name val="Tahoma"/>
      <family val="2"/>
    </font>
    <font>
      <u/>
      <sz val="12"/>
      <name val="Times New Roman"/>
      <family val="1"/>
    </font>
    <font>
      <sz val="12"/>
      <name val="Tahoma"/>
      <family val="2"/>
    </font>
    <font>
      <sz val="10"/>
      <name val="Tahoma"/>
      <family val="2"/>
    </font>
    <font>
      <b/>
      <sz val="10"/>
      <name val="Tahoma"/>
      <family val="2"/>
    </font>
    <font>
      <b/>
      <u/>
      <sz val="12"/>
      <name val="Times New Roman"/>
      <family val="1"/>
    </font>
    <font>
      <i/>
      <sz val="12"/>
      <name val="Times New Roman"/>
      <family val="1"/>
    </font>
    <font>
      <b/>
      <sz val="14"/>
      <color indexed="8"/>
      <name val="Times New Roman"/>
      <family val="1"/>
    </font>
    <font>
      <sz val="11"/>
      <color theme="1"/>
      <name val="Tahoma"/>
      <family val="2"/>
    </font>
    <font>
      <sz val="12"/>
      <color indexed="8"/>
      <name val="Calibri"/>
      <family val="2"/>
    </font>
    <font>
      <b/>
      <sz val="12"/>
      <color theme="1"/>
      <name val="Tahoma"/>
      <family val="2"/>
    </font>
    <font>
      <sz val="12"/>
      <color theme="1"/>
      <name val="Tahoma"/>
      <family val="2"/>
    </font>
    <font>
      <b/>
      <sz val="12"/>
      <color rgb="FF000000"/>
      <name val="Tahoma"/>
      <family val="2"/>
    </font>
    <font>
      <sz val="12"/>
      <color rgb="FF000000"/>
      <name val="Tahoma"/>
      <family val="2"/>
    </font>
    <font>
      <b/>
      <u val="singleAccounting"/>
      <sz val="12"/>
      <color theme="1"/>
      <name val="Tahoma"/>
      <family val="2"/>
    </font>
    <font>
      <b/>
      <sz val="14"/>
      <color theme="1"/>
      <name val="Tahoma"/>
      <family val="2"/>
    </font>
    <font>
      <b/>
      <sz val="11"/>
      <color theme="0"/>
      <name val="Tahoma"/>
      <family val="2"/>
    </font>
    <font>
      <vertAlign val="superscript"/>
      <sz val="11"/>
      <color indexed="8"/>
      <name val="Tahoma"/>
      <family val="2"/>
    </font>
    <font>
      <sz val="11"/>
      <color indexed="8"/>
      <name val="Tahoma"/>
      <family val="2"/>
    </font>
    <font>
      <vertAlign val="superscript"/>
      <sz val="11"/>
      <color theme="1"/>
      <name val="Tahoma"/>
      <family val="2"/>
    </font>
    <font>
      <b/>
      <sz val="10"/>
      <color indexed="8"/>
      <name val="Tahoma"/>
      <family val="2"/>
    </font>
    <font>
      <sz val="10"/>
      <color indexed="8"/>
      <name val="Tahoma"/>
      <family val="2"/>
    </font>
    <font>
      <vertAlign val="superscript"/>
      <sz val="12"/>
      <color rgb="FF000000"/>
      <name val="Tahoma"/>
      <family val="2"/>
    </font>
    <font>
      <sz val="12"/>
      <color rgb="FF3366FF"/>
      <name val="Tahoma"/>
      <family val="2"/>
    </font>
    <font>
      <b/>
      <sz val="14"/>
      <name val="Tahoma"/>
      <family val="2"/>
    </font>
    <font>
      <sz val="14"/>
      <name val="Tahoma"/>
      <family val="2"/>
    </font>
    <font>
      <b/>
      <sz val="10"/>
      <name val="Arial"/>
      <family val="2"/>
    </font>
    <font>
      <vertAlign val="superscript"/>
      <sz val="10"/>
      <name val="Arial"/>
      <family val="2"/>
    </font>
    <font>
      <sz val="10"/>
      <color theme="1"/>
      <name val="Arial"/>
      <family val="2"/>
    </font>
    <font>
      <b/>
      <sz val="10"/>
      <color theme="1"/>
      <name val="Arial"/>
      <family val="2"/>
    </font>
    <font>
      <sz val="10"/>
      <color theme="1"/>
      <name val="Calibri"/>
      <family val="2"/>
      <scheme val="minor"/>
    </font>
    <font>
      <b/>
      <sz val="10"/>
      <color rgb="FF000000"/>
      <name val="Arial"/>
      <family val="2"/>
    </font>
    <font>
      <sz val="10"/>
      <color rgb="FF000000"/>
      <name val="Arial"/>
      <family val="2"/>
    </font>
    <font>
      <b/>
      <sz val="12"/>
      <name val="Arial"/>
      <family val="2"/>
    </font>
    <font>
      <vertAlign val="superscript"/>
      <sz val="10"/>
      <color indexed="8"/>
      <name val="Arial"/>
      <family val="2"/>
    </font>
    <font>
      <i/>
      <u/>
      <sz val="12"/>
      <name val="Tahoma"/>
      <family val="2"/>
    </font>
    <font>
      <i/>
      <sz val="12"/>
      <name val="Tahoma"/>
      <family val="2"/>
    </font>
    <font>
      <vertAlign val="superscript"/>
      <sz val="15.5"/>
      <color theme="1"/>
      <name val="Times New Roman"/>
      <family val="1"/>
    </font>
    <font>
      <sz val="11.5"/>
      <color theme="1"/>
      <name val="Times New Roman"/>
      <family val="1"/>
    </font>
    <font>
      <sz val="12"/>
      <color theme="1"/>
      <name val="Times New Roman"/>
      <family val="1"/>
    </font>
  </fonts>
  <fills count="8">
    <fill>
      <patternFill patternType="none"/>
    </fill>
    <fill>
      <patternFill patternType="gray125"/>
    </fill>
    <fill>
      <patternFill patternType="solid">
        <fgColor theme="0"/>
        <bgColor indexed="64"/>
      </patternFill>
    </fill>
    <fill>
      <patternFill patternType="solid">
        <fgColor indexed="22"/>
        <bgColor indexed="64"/>
      </patternFill>
    </fill>
    <fill>
      <patternFill patternType="solid">
        <fgColor rgb="FF0080A5"/>
        <bgColor indexed="64"/>
      </patternFill>
    </fill>
    <fill>
      <patternFill patternType="solid">
        <fgColor theme="6" tint="0.79998168889431442"/>
        <bgColor indexed="64"/>
      </patternFill>
    </fill>
    <fill>
      <patternFill patternType="solid">
        <fgColor theme="0" tint="-0.249977111117893"/>
        <bgColor indexed="64"/>
      </patternFill>
    </fill>
    <fill>
      <patternFill patternType="solid">
        <fgColor theme="6" tint="0.39997558519241921"/>
        <bgColor indexed="64"/>
      </patternFill>
    </fill>
  </fills>
  <borders count="56">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style="medium">
        <color indexed="64"/>
      </right>
      <top/>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bottom/>
      <diagonal/>
    </border>
    <border>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right style="double">
        <color indexed="64"/>
      </right>
      <top/>
      <bottom/>
      <diagonal/>
    </border>
    <border>
      <left style="double">
        <color indexed="64"/>
      </left>
      <right style="thin">
        <color indexed="64"/>
      </right>
      <top style="thin">
        <color indexed="64"/>
      </top>
      <bottom/>
      <diagonal/>
    </border>
    <border>
      <left style="double">
        <color indexed="64"/>
      </left>
      <right style="thin">
        <color indexed="64"/>
      </right>
      <top/>
      <bottom style="double">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auto="1"/>
      </left>
      <right style="medium">
        <color auto="1"/>
      </right>
      <top/>
      <bottom style="medium">
        <color auto="1"/>
      </bottom>
      <diagonal/>
    </border>
    <border>
      <left style="medium">
        <color auto="1"/>
      </left>
      <right style="thin">
        <color indexed="64"/>
      </right>
      <top/>
      <bottom style="medium">
        <color auto="1"/>
      </bottom>
      <diagonal/>
    </border>
    <border>
      <left style="thin">
        <color indexed="64"/>
      </left>
      <right/>
      <top/>
      <bottom style="medium">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style="medium">
        <color indexed="64"/>
      </right>
      <top style="thin">
        <color indexed="64"/>
      </top>
      <bottom style="medium">
        <color indexed="64"/>
      </bottom>
      <diagonal/>
    </border>
  </borders>
  <cellStyleXfs count="19">
    <xf numFmtId="0" fontId="0"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2" fillId="0" borderId="0"/>
    <xf numFmtId="165" fontId="2" fillId="0" borderId="0" applyFont="0" applyFill="0" applyBorder="0" applyAlignment="0" applyProtection="0"/>
    <xf numFmtId="9" fontId="1"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164" fontId="1" fillId="0" borderId="0" applyFont="0" applyFill="0" applyBorder="0" applyAlignment="0" applyProtection="0"/>
    <xf numFmtId="0" fontId="14" fillId="0" borderId="0"/>
    <xf numFmtId="165" fontId="14" fillId="0" borderId="0" applyFont="0" applyFill="0" applyBorder="0" applyAlignment="0" applyProtection="0"/>
    <xf numFmtId="165" fontId="2" fillId="0" borderId="0" applyFont="0" applyFill="0" applyBorder="0" applyAlignment="0" applyProtection="0"/>
  </cellStyleXfs>
  <cellXfs count="759">
    <xf numFmtId="0" fontId="0" fillId="0" borderId="0" xfId="0"/>
    <xf numFmtId="0" fontId="6" fillId="0" borderId="34" xfId="11" applyFont="1" applyBorder="1" applyAlignment="1">
      <alignment horizontal="center"/>
    </xf>
    <xf numFmtId="0" fontId="5" fillId="0" borderId="35" xfId="11" applyFont="1" applyBorder="1" applyAlignment="1">
      <alignment horizontal="left" indent="1"/>
    </xf>
    <xf numFmtId="0" fontId="5" fillId="0" borderId="35" xfId="11" applyFont="1" applyBorder="1"/>
    <xf numFmtId="165" fontId="5" fillId="0" borderId="32" xfId="8" applyFont="1" applyBorder="1"/>
    <xf numFmtId="0" fontId="5" fillId="0" borderId="0" xfId="11" applyFont="1"/>
    <xf numFmtId="0" fontId="6" fillId="0" borderId="30" xfId="11" applyFont="1" applyBorder="1" applyAlignment="1">
      <alignment horizontal="center"/>
    </xf>
    <xf numFmtId="0" fontId="4" fillId="0" borderId="0" xfId="11" applyFont="1" applyBorder="1" applyAlignment="1">
      <alignment horizontal="left" indent="1"/>
    </xf>
    <xf numFmtId="0" fontId="5" fillId="0" borderId="0" xfId="11" applyFont="1" applyBorder="1"/>
    <xf numFmtId="165" fontId="5" fillId="0" borderId="15" xfId="8" applyFont="1" applyBorder="1"/>
    <xf numFmtId="0" fontId="5" fillId="0" borderId="0" xfId="11" applyFont="1" applyBorder="1" applyAlignment="1">
      <alignment horizontal="left" indent="1"/>
    </xf>
    <xf numFmtId="0" fontId="5" fillId="0" borderId="30" xfId="11" applyFont="1" applyBorder="1" applyAlignment="1">
      <alignment horizontal="left" indent="1"/>
    </xf>
    <xf numFmtId="0" fontId="6" fillId="0" borderId="0" xfId="11" applyFont="1" applyBorder="1" applyAlignment="1">
      <alignment horizontal="left" indent="1"/>
    </xf>
    <xf numFmtId="0" fontId="5" fillId="0" borderId="0" xfId="11" applyFont="1" applyAlignment="1">
      <alignment horizontal="left" indent="1"/>
    </xf>
    <xf numFmtId="0" fontId="5" fillId="0" borderId="0" xfId="11" applyFont="1" applyBorder="1" applyAlignment="1">
      <alignment horizontal="left"/>
    </xf>
    <xf numFmtId="0" fontId="6" fillId="0" borderId="8" xfId="11" applyFont="1" applyBorder="1" applyAlignment="1">
      <alignment horizontal="center" vertical="center"/>
    </xf>
    <xf numFmtId="165" fontId="6" fillId="0" borderId="37" xfId="8" applyFont="1" applyBorder="1" applyAlignment="1">
      <alignment horizontal="center" vertical="center"/>
    </xf>
    <xf numFmtId="0" fontId="6" fillId="0" borderId="0" xfId="11" applyFont="1" applyBorder="1" applyAlignment="1">
      <alignment horizontal="center" vertical="center"/>
    </xf>
    <xf numFmtId="0" fontId="6" fillId="0" borderId="24" xfId="11" applyFont="1" applyBorder="1" applyAlignment="1">
      <alignment horizontal="center"/>
    </xf>
    <xf numFmtId="0" fontId="5" fillId="0" borderId="0" xfId="11" applyFont="1" applyFill="1" applyBorder="1" applyAlignment="1">
      <alignment horizontal="left" indent="1"/>
    </xf>
    <xf numFmtId="165" fontId="5" fillId="0" borderId="38" xfId="8" applyFont="1" applyBorder="1"/>
    <xf numFmtId="0" fontId="6" fillId="0" borderId="0" xfId="11" applyFont="1" applyFill="1" applyBorder="1" applyAlignment="1">
      <alignment horizontal="left" indent="1"/>
    </xf>
    <xf numFmtId="0" fontId="6" fillId="0" borderId="0" xfId="11" applyFont="1" applyBorder="1" applyAlignment="1"/>
    <xf numFmtId="0" fontId="7" fillId="0" borderId="0" xfId="11" applyFont="1" applyBorder="1" applyAlignment="1">
      <alignment horizontal="left"/>
    </xf>
    <xf numFmtId="0" fontId="5" fillId="0" borderId="30" xfId="11" applyFont="1" applyFill="1" applyBorder="1" applyAlignment="1">
      <alignment horizontal="left" indent="1"/>
    </xf>
    <xf numFmtId="0" fontId="6" fillId="0" borderId="0" xfId="13" applyFont="1" applyBorder="1" applyAlignment="1">
      <alignment horizontal="left"/>
    </xf>
    <xf numFmtId="0" fontId="8" fillId="0" borderId="0" xfId="12" applyFont="1" applyBorder="1"/>
    <xf numFmtId="0" fontId="6" fillId="0" borderId="30" xfId="11" applyFont="1" applyFill="1" applyBorder="1" applyAlignment="1">
      <alignment horizontal="left" indent="1"/>
    </xf>
    <xf numFmtId="165" fontId="5" fillId="0" borderId="39" xfId="8" applyFont="1" applyBorder="1"/>
    <xf numFmtId="0" fontId="6" fillId="0" borderId="0" xfId="11" applyFont="1" applyBorder="1"/>
    <xf numFmtId="0" fontId="6" fillId="0" borderId="40" xfId="11" applyFont="1" applyBorder="1" applyAlignment="1">
      <alignment horizontal="center"/>
    </xf>
    <xf numFmtId="165" fontId="6" fillId="0" borderId="38" xfId="8" applyFont="1" applyBorder="1"/>
    <xf numFmtId="0" fontId="6" fillId="0" borderId="40" xfId="11" applyFont="1" applyBorder="1"/>
    <xf numFmtId="0" fontId="9" fillId="0" borderId="0" xfId="11" applyFont="1" applyFill="1" applyBorder="1" applyAlignment="1">
      <alignment horizontal="left" indent="1"/>
    </xf>
    <xf numFmtId="0" fontId="6" fillId="0" borderId="24" xfId="11" applyFont="1" applyBorder="1" applyAlignment="1">
      <alignment horizontal="center" wrapText="1"/>
    </xf>
    <xf numFmtId="0" fontId="5" fillId="0" borderId="0" xfId="11" applyFont="1" applyBorder="1" applyAlignment="1">
      <alignment wrapText="1"/>
    </xf>
    <xf numFmtId="165" fontId="5" fillId="0" borderId="38" xfId="8" applyFont="1" applyBorder="1" applyAlignment="1">
      <alignment wrapText="1"/>
    </xf>
    <xf numFmtId="0" fontId="5" fillId="0" borderId="0" xfId="11" applyFont="1" applyAlignment="1">
      <alignment wrapText="1"/>
    </xf>
    <xf numFmtId="0" fontId="8" fillId="0" borderId="0" xfId="11" applyFont="1" applyFill="1" applyBorder="1" applyAlignment="1">
      <alignment horizontal="left" indent="1"/>
    </xf>
    <xf numFmtId="0" fontId="9" fillId="0" borderId="30" xfId="11" applyFont="1" applyFill="1" applyBorder="1" applyAlignment="1">
      <alignment horizontal="left" indent="1"/>
    </xf>
    <xf numFmtId="0" fontId="6" fillId="0" borderId="0" xfId="11" applyFont="1"/>
    <xf numFmtId="0" fontId="6" fillId="0" borderId="0" xfId="11" applyFont="1" applyBorder="1" applyAlignment="1">
      <alignment horizontal="center"/>
    </xf>
    <xf numFmtId="0" fontId="5" fillId="0" borderId="40" xfId="11" applyFont="1" applyBorder="1"/>
    <xf numFmtId="0" fontId="8" fillId="0" borderId="0" xfId="11" applyFont="1" applyBorder="1" applyAlignment="1">
      <alignment horizontal="left"/>
    </xf>
    <xf numFmtId="165" fontId="5" fillId="0" borderId="38" xfId="8" applyFont="1" applyBorder="1" applyAlignment="1">
      <alignment horizontal="right"/>
    </xf>
    <xf numFmtId="16" fontId="5" fillId="0" borderId="0" xfId="11" quotePrefix="1" applyNumberFormat="1" applyFont="1" applyBorder="1" applyAlignment="1">
      <alignment horizontal="center"/>
    </xf>
    <xf numFmtId="165" fontId="5" fillId="0" borderId="38" xfId="11" applyNumberFormat="1" applyFont="1" applyBorder="1"/>
    <xf numFmtId="0" fontId="5" fillId="0" borderId="0" xfId="11" applyFont="1" applyBorder="1" applyAlignment="1">
      <alignment horizontal="center"/>
    </xf>
    <xf numFmtId="0" fontId="5" fillId="0" borderId="38" xfId="11" applyFont="1" applyBorder="1"/>
    <xf numFmtId="16" fontId="5" fillId="0" borderId="0" xfId="11" quotePrefix="1" applyNumberFormat="1" applyFont="1" applyBorder="1"/>
    <xf numFmtId="165" fontId="5" fillId="0" borderId="41" xfId="8" applyFont="1" applyBorder="1" applyAlignment="1">
      <alignment horizontal="right"/>
    </xf>
    <xf numFmtId="165" fontId="6" fillId="0" borderId="38" xfId="8" applyFont="1" applyBorder="1" applyAlignment="1">
      <alignment horizontal="right" vertical="center"/>
    </xf>
    <xf numFmtId="165" fontId="5" fillId="0" borderId="38" xfId="8" applyFont="1" applyBorder="1" applyAlignment="1">
      <alignment horizontal="right" vertical="center"/>
    </xf>
    <xf numFmtId="165" fontId="5" fillId="0" borderId="42" xfId="8" applyFont="1" applyBorder="1" applyAlignment="1">
      <alignment horizontal="right"/>
    </xf>
    <xf numFmtId="165" fontId="5" fillId="0" borderId="0" xfId="8" applyFont="1" applyBorder="1" applyAlignment="1">
      <alignment horizontal="right"/>
    </xf>
    <xf numFmtId="0" fontId="8" fillId="0" borderId="0" xfId="12" applyFont="1" applyBorder="1" applyAlignment="1">
      <alignment horizontal="left" vertical="center" indent="1"/>
    </xf>
    <xf numFmtId="0" fontId="8" fillId="0" borderId="0" xfId="12" applyFont="1" applyBorder="1" applyAlignment="1">
      <alignment vertical="center"/>
    </xf>
    <xf numFmtId="0" fontId="5" fillId="0" borderId="0" xfId="11" applyFont="1" applyBorder="1" applyAlignment="1">
      <alignment vertical="center"/>
    </xf>
    <xf numFmtId="0" fontId="5" fillId="0" borderId="0" xfId="11" applyFont="1" applyAlignment="1">
      <alignment horizontal="left"/>
    </xf>
    <xf numFmtId="165" fontId="5" fillId="0" borderId="0" xfId="8" applyFont="1" applyBorder="1"/>
    <xf numFmtId="0" fontId="6" fillId="0" borderId="0" xfId="11" applyFont="1" applyAlignment="1">
      <alignment horizontal="center"/>
    </xf>
    <xf numFmtId="165" fontId="5" fillId="0" borderId="0" xfId="8" applyFont="1"/>
    <xf numFmtId="0" fontId="11" fillId="0" borderId="0" xfId="0" applyFont="1"/>
    <xf numFmtId="0" fontId="3" fillId="0" borderId="12" xfId="0" applyFont="1" applyBorder="1" applyAlignment="1">
      <alignment vertical="center" wrapText="1"/>
    </xf>
    <xf numFmtId="0" fontId="3" fillId="0" borderId="16" xfId="0" applyFont="1" applyBorder="1" applyAlignment="1">
      <alignment vertical="center" wrapText="1"/>
    </xf>
    <xf numFmtId="0" fontId="0" fillId="0" borderId="0" xfId="0" applyAlignment="1">
      <alignment vertical="center"/>
    </xf>
    <xf numFmtId="0" fontId="13" fillId="6" borderId="22" xfId="0" applyFont="1" applyFill="1" applyBorder="1" applyAlignment="1">
      <alignment horizontal="center" vertical="center"/>
    </xf>
    <xf numFmtId="0" fontId="13" fillId="6" borderId="34"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2" xfId="0" applyFont="1" applyFill="1" applyBorder="1" applyAlignment="1">
      <alignment horizontal="center" vertical="center"/>
    </xf>
    <xf numFmtId="3" fontId="6" fillId="6" borderId="22" xfId="0" applyNumberFormat="1" applyFont="1" applyFill="1" applyBorder="1" applyAlignment="1">
      <alignment horizontal="center" vertical="center"/>
    </xf>
    <xf numFmtId="3" fontId="6" fillId="6" borderId="22" xfId="14" applyNumberFormat="1" applyFont="1" applyFill="1" applyBorder="1" applyAlignment="1">
      <alignment horizontal="center" vertical="center"/>
    </xf>
    <xf numFmtId="0" fontId="0" fillId="0" borderId="0" xfId="0" applyBorder="1" applyAlignment="1">
      <alignment horizontal="center" vertical="center"/>
    </xf>
    <xf numFmtId="0" fontId="15" fillId="0" borderId="0" xfId="16" applyFont="1" applyBorder="1" applyAlignment="1">
      <alignment horizontal="center" vertical="center"/>
    </xf>
    <xf numFmtId="0" fontId="14" fillId="0" borderId="0" xfId="16" applyBorder="1" applyAlignment="1">
      <alignment horizontal="center" vertical="center"/>
    </xf>
    <xf numFmtId="0" fontId="15" fillId="0" borderId="24" xfId="16" applyFont="1" applyBorder="1" applyAlignment="1">
      <alignment horizontal="center" vertical="center"/>
    </xf>
    <xf numFmtId="0" fontId="15" fillId="0" borderId="30" xfId="16" applyFont="1" applyBorder="1" applyAlignment="1">
      <alignment horizontal="left" vertical="center"/>
    </xf>
    <xf numFmtId="0" fontId="15" fillId="0" borderId="0" xfId="16" applyFont="1" applyBorder="1" applyAlignment="1">
      <alignment horizontal="left" vertical="center"/>
    </xf>
    <xf numFmtId="0" fontId="15" fillId="0" borderId="15" xfId="16" applyFont="1" applyBorder="1" applyAlignment="1">
      <alignment horizontal="left" vertical="center"/>
    </xf>
    <xf numFmtId="169" fontId="15" fillId="0" borderId="24" xfId="17" applyNumberFormat="1" applyFont="1" applyBorder="1" applyAlignment="1">
      <alignment horizontal="right" vertical="center"/>
    </xf>
    <xf numFmtId="165" fontId="15" fillId="0" borderId="24" xfId="17" applyFont="1" applyBorder="1" applyAlignment="1">
      <alignment horizontal="right" vertical="center"/>
    </xf>
    <xf numFmtId="0" fontId="16" fillId="0" borderId="24" xfId="16" applyFont="1" applyBorder="1" applyAlignment="1">
      <alignment horizontal="center" vertical="center"/>
    </xf>
    <xf numFmtId="169" fontId="16" fillId="0" borderId="24" xfId="17" applyNumberFormat="1" applyFont="1" applyBorder="1" applyAlignment="1">
      <alignment horizontal="right" vertical="center"/>
    </xf>
    <xf numFmtId="165" fontId="16" fillId="0" borderId="24" xfId="17" applyFont="1" applyBorder="1" applyAlignment="1">
      <alignment horizontal="right" vertical="center"/>
    </xf>
    <xf numFmtId="0" fontId="16" fillId="0" borderId="0" xfId="16" applyFont="1" applyBorder="1" applyAlignment="1">
      <alignment horizontal="center" vertical="center"/>
    </xf>
    <xf numFmtId="0" fontId="17" fillId="0" borderId="30" xfId="0" applyFont="1" applyFill="1" applyBorder="1" applyAlignment="1">
      <alignment horizontal="left" indent="1"/>
    </xf>
    <xf numFmtId="0" fontId="16" fillId="0" borderId="0" xfId="16" applyFont="1" applyBorder="1" applyAlignment="1">
      <alignment horizontal="left" vertical="center"/>
    </xf>
    <xf numFmtId="0" fontId="16" fillId="0" borderId="15" xfId="16" applyFont="1" applyBorder="1" applyAlignment="1">
      <alignment horizontal="left" vertical="center"/>
    </xf>
    <xf numFmtId="0" fontId="18" fillId="0" borderId="30" xfId="16" applyFont="1" applyBorder="1" applyAlignment="1">
      <alignment horizontal="left" vertical="center"/>
    </xf>
    <xf numFmtId="0" fontId="0" fillId="0" borderId="24" xfId="0" applyBorder="1" applyAlignment="1">
      <alignment horizontal="center" vertical="center"/>
    </xf>
    <xf numFmtId="0" fontId="19" fillId="0" borderId="30" xfId="0" applyFont="1" applyFill="1" applyBorder="1" applyAlignment="1">
      <alignment horizontal="left" indent="1"/>
    </xf>
    <xf numFmtId="0" fontId="20" fillId="0" borderId="0" xfId="16" applyFont="1" applyBorder="1" applyAlignment="1">
      <alignment horizontal="left" vertical="center" wrapText="1"/>
    </xf>
    <xf numFmtId="0" fontId="20" fillId="0" borderId="15" xfId="16" applyFont="1" applyBorder="1" applyAlignment="1">
      <alignment horizontal="left" vertical="center" wrapText="1"/>
    </xf>
    <xf numFmtId="0" fontId="0" fillId="0" borderId="24" xfId="0" applyBorder="1" applyAlignment="1">
      <alignment horizontal="right" vertical="center"/>
    </xf>
    <xf numFmtId="0" fontId="0" fillId="0" borderId="0" xfId="0" applyBorder="1" applyAlignment="1">
      <alignment horizontal="left" vertical="center"/>
    </xf>
    <xf numFmtId="0" fontId="0" fillId="0" borderId="15" xfId="0" applyBorder="1" applyAlignment="1">
      <alignment horizontal="left" vertical="center"/>
    </xf>
    <xf numFmtId="0" fontId="0" fillId="0" borderId="30" xfId="0" applyBorder="1" applyAlignment="1">
      <alignment horizontal="left" vertical="center"/>
    </xf>
    <xf numFmtId="0" fontId="21" fillId="0" borderId="24" xfId="0" applyFont="1" applyFill="1" applyBorder="1" applyAlignment="1">
      <alignment horizontal="center"/>
    </xf>
    <xf numFmtId="0" fontId="21" fillId="0" borderId="30" xfId="0" applyFont="1" applyFill="1" applyBorder="1" applyAlignment="1">
      <alignment horizontal="left" indent="1"/>
    </xf>
    <xf numFmtId="0" fontId="16" fillId="0" borderId="0" xfId="16" applyFont="1" applyBorder="1" applyAlignment="1">
      <alignment horizontal="left" vertical="center" wrapText="1"/>
    </xf>
    <xf numFmtId="0" fontId="16" fillId="0" borderId="15" xfId="16" applyFont="1" applyBorder="1" applyAlignment="1">
      <alignment horizontal="left" vertical="center" wrapText="1"/>
    </xf>
    <xf numFmtId="4" fontId="21" fillId="0" borderId="24" xfId="0" applyNumberFormat="1" applyFont="1" applyFill="1" applyBorder="1" applyAlignment="1">
      <alignment horizontal="center"/>
    </xf>
    <xf numFmtId="168" fontId="21" fillId="0" borderId="24" xfId="8" applyNumberFormat="1" applyFont="1" applyFill="1" applyBorder="1" applyAlignment="1">
      <alignment horizontal="center" vertical="center"/>
    </xf>
    <xf numFmtId="0" fontId="16" fillId="0" borderId="30" xfId="16" applyFont="1" applyBorder="1" applyAlignment="1">
      <alignment horizontal="left" vertical="center"/>
    </xf>
    <xf numFmtId="0" fontId="15" fillId="0" borderId="0" xfId="16" applyFont="1" applyBorder="1" applyAlignment="1">
      <alignment horizontal="left" vertical="center" wrapText="1"/>
    </xf>
    <xf numFmtId="0" fontId="15" fillId="0" borderId="15" xfId="16" applyFont="1" applyBorder="1" applyAlignment="1">
      <alignment horizontal="left" vertical="center" wrapText="1"/>
    </xf>
    <xf numFmtId="0" fontId="16" fillId="0" borderId="24" xfId="16" applyFont="1" applyFill="1" applyBorder="1" applyAlignment="1">
      <alignment horizontal="center" vertical="center"/>
    </xf>
    <xf numFmtId="0" fontId="15" fillId="0" borderId="0" xfId="16" applyFont="1" applyFill="1" applyBorder="1" applyAlignment="1">
      <alignment horizontal="left" vertical="center" wrapText="1"/>
    </xf>
    <xf numFmtId="0" fontId="15" fillId="0" borderId="15" xfId="16" applyFont="1" applyFill="1" applyBorder="1" applyAlignment="1">
      <alignment horizontal="left" vertical="center" wrapText="1"/>
    </xf>
    <xf numFmtId="165" fontId="16" fillId="0" borderId="24" xfId="17" applyFont="1" applyFill="1" applyBorder="1" applyAlignment="1">
      <alignment horizontal="right" vertical="center"/>
    </xf>
    <xf numFmtId="0" fontId="16" fillId="0" borderId="0" xfId="16" applyFont="1" applyFill="1" applyBorder="1" applyAlignment="1">
      <alignment horizontal="center" vertical="center"/>
    </xf>
    <xf numFmtId="0" fontId="14" fillId="0" borderId="0" xfId="16" applyFill="1" applyBorder="1" applyAlignment="1">
      <alignment horizontal="center" vertical="center"/>
    </xf>
    <xf numFmtId="0" fontId="0" fillId="0" borderId="0" xfId="0" applyFill="1" applyBorder="1" applyAlignment="1">
      <alignment horizontal="center" vertical="center"/>
    </xf>
    <xf numFmtId="0" fontId="15" fillId="0" borderId="30" xfId="16" applyFont="1" applyFill="1" applyBorder="1" applyAlignment="1">
      <alignment horizontal="left" vertical="center" wrapText="1"/>
    </xf>
    <xf numFmtId="0" fontId="16" fillId="0" borderId="0" xfId="16" applyFont="1" applyFill="1" applyBorder="1" applyAlignment="1">
      <alignment horizontal="left" vertical="center" wrapText="1"/>
    </xf>
    <xf numFmtId="0" fontId="16" fillId="0" borderId="15" xfId="16" applyFont="1" applyFill="1" applyBorder="1" applyAlignment="1">
      <alignment horizontal="left" vertical="center" wrapText="1"/>
    </xf>
    <xf numFmtId="0" fontId="16" fillId="0" borderId="0" xfId="16" applyFont="1" applyFill="1" applyBorder="1" applyAlignment="1">
      <alignment horizontal="left" vertical="center"/>
    </xf>
    <xf numFmtId="0" fontId="16" fillId="0" borderId="15" xfId="16" applyFont="1" applyFill="1" applyBorder="1" applyAlignment="1">
      <alignment horizontal="left" vertical="center"/>
    </xf>
    <xf numFmtId="165" fontId="21" fillId="0" borderId="24" xfId="8" applyFont="1" applyFill="1" applyBorder="1" applyAlignment="1"/>
    <xf numFmtId="0" fontId="22" fillId="0" borderId="30" xfId="0" applyFont="1" applyFill="1" applyBorder="1" applyAlignment="1">
      <alignment vertical="center"/>
    </xf>
    <xf numFmtId="0" fontId="16" fillId="0" borderId="0" xfId="0" applyFont="1" applyFill="1" applyBorder="1" applyAlignment="1">
      <alignment horizontal="left" vertical="center" wrapText="1"/>
    </xf>
    <xf numFmtId="0" fontId="16" fillId="0" borderId="15" xfId="0" applyFont="1" applyFill="1" applyBorder="1" applyAlignment="1">
      <alignment horizontal="left" vertical="center" wrapText="1"/>
    </xf>
    <xf numFmtId="0" fontId="22" fillId="0" borderId="18" xfId="0" applyFont="1" applyFill="1" applyBorder="1" applyAlignment="1">
      <alignment horizontal="center" vertical="center"/>
    </xf>
    <xf numFmtId="0" fontId="4" fillId="0" borderId="18" xfId="0" applyFont="1" applyFill="1" applyBorder="1" applyAlignment="1">
      <alignment horizontal="left" vertical="center"/>
    </xf>
    <xf numFmtId="0" fontId="15" fillId="0" borderId="18" xfId="0" applyFont="1" applyFill="1" applyBorder="1" applyAlignment="1">
      <alignment horizontal="left" vertical="center" wrapText="1"/>
    </xf>
    <xf numFmtId="0" fontId="16" fillId="0" borderId="18" xfId="16" applyFont="1" applyFill="1" applyBorder="1" applyAlignment="1">
      <alignment horizontal="center" vertical="center"/>
    </xf>
    <xf numFmtId="169" fontId="16" fillId="0" borderId="18" xfId="17" applyNumberFormat="1" applyFont="1" applyFill="1" applyBorder="1" applyAlignment="1">
      <alignment horizontal="right" vertical="center"/>
    </xf>
    <xf numFmtId="168" fontId="4" fillId="0" borderId="18" xfId="8" applyNumberFormat="1" applyFont="1" applyFill="1" applyBorder="1" applyAlignment="1">
      <alignment vertical="center"/>
    </xf>
    <xf numFmtId="0" fontId="15" fillId="0" borderId="24" xfId="16" applyFont="1" applyFill="1" applyBorder="1" applyAlignment="1">
      <alignment horizontal="center" vertical="center"/>
    </xf>
    <xf numFmtId="0" fontId="15" fillId="0" borderId="30" xfId="16" applyFont="1" applyFill="1" applyBorder="1" applyAlignment="1">
      <alignment horizontal="left" vertical="center"/>
    </xf>
    <xf numFmtId="0" fontId="15" fillId="0" borderId="0" xfId="16" applyFont="1" applyFill="1" applyBorder="1" applyAlignment="1">
      <alignment horizontal="left" vertical="center"/>
    </xf>
    <xf numFmtId="0" fontId="15" fillId="0" borderId="15" xfId="16" applyFont="1" applyFill="1" applyBorder="1" applyAlignment="1">
      <alignment horizontal="left" vertical="center"/>
    </xf>
    <xf numFmtId="169" fontId="15" fillId="0" borderId="24" xfId="17" applyNumberFormat="1" applyFont="1" applyFill="1" applyBorder="1" applyAlignment="1">
      <alignment horizontal="right" vertical="center"/>
    </xf>
    <xf numFmtId="165" fontId="15" fillId="0" borderId="24" xfId="17" applyFont="1" applyFill="1" applyBorder="1" applyAlignment="1">
      <alignment horizontal="right" vertical="center"/>
    </xf>
    <xf numFmtId="0" fontId="15" fillId="0" borderId="24" xfId="16" applyFont="1" applyFill="1" applyBorder="1" applyAlignment="1">
      <alignment horizontal="right" vertical="center"/>
    </xf>
    <xf numFmtId="0" fontId="23" fillId="0" borderId="0" xfId="0" applyFont="1" applyFill="1" applyBorder="1" applyAlignment="1">
      <alignment vertical="center" wrapText="1"/>
    </xf>
    <xf numFmtId="0" fontId="23" fillId="0" borderId="15" xfId="0" applyFont="1" applyFill="1" applyBorder="1" applyAlignment="1">
      <alignment vertical="center" wrapText="1"/>
    </xf>
    <xf numFmtId="0" fontId="23" fillId="0" borderId="30" xfId="0" applyFont="1" applyFill="1" applyBorder="1" applyAlignment="1">
      <alignment vertical="center"/>
    </xf>
    <xf numFmtId="0" fontId="4" fillId="0" borderId="30" xfId="0" applyFont="1" applyFill="1" applyBorder="1" applyAlignment="1">
      <alignment horizontal="left" indent="1"/>
    </xf>
    <xf numFmtId="0" fontId="12" fillId="0" borderId="24" xfId="16" applyFont="1" applyFill="1" applyBorder="1" applyAlignment="1">
      <alignment horizontal="center" vertical="center"/>
    </xf>
    <xf numFmtId="0" fontId="24" fillId="0" borderId="30" xfId="16" applyFont="1" applyFill="1" applyBorder="1" applyAlignment="1">
      <alignment horizontal="left" vertical="center" wrapText="1"/>
    </xf>
    <xf numFmtId="0" fontId="24" fillId="0" borderId="0" xfId="16" applyFont="1" applyFill="1" applyBorder="1" applyAlignment="1">
      <alignment horizontal="left" vertical="center" wrapText="1"/>
    </xf>
    <xf numFmtId="0" fontId="24" fillId="0" borderId="15" xfId="16" applyFont="1" applyFill="1" applyBorder="1" applyAlignment="1">
      <alignment horizontal="left" vertical="center" wrapText="1"/>
    </xf>
    <xf numFmtId="0" fontId="12" fillId="0" borderId="24" xfId="16" applyFont="1" applyFill="1" applyBorder="1" applyAlignment="1">
      <alignment horizontal="right" vertical="center"/>
    </xf>
    <xf numFmtId="165" fontId="12" fillId="0" borderId="24" xfId="17" applyFont="1" applyFill="1" applyBorder="1" applyAlignment="1">
      <alignment horizontal="right" vertical="center"/>
    </xf>
    <xf numFmtId="0" fontId="22" fillId="0" borderId="0" xfId="0" applyFont="1" applyFill="1" applyBorder="1" applyAlignment="1">
      <alignment vertical="center"/>
    </xf>
    <xf numFmtId="0" fontId="22" fillId="0" borderId="15" xfId="0" applyFont="1" applyFill="1" applyBorder="1" applyAlignment="1">
      <alignment vertical="center"/>
    </xf>
    <xf numFmtId="0" fontId="22" fillId="0" borderId="24" xfId="0" applyFont="1" applyFill="1" applyBorder="1" applyAlignment="1">
      <alignment horizontal="center" vertical="center"/>
    </xf>
    <xf numFmtId="0" fontId="22" fillId="0" borderId="24" xfId="0" applyFont="1" applyFill="1" applyBorder="1" applyAlignment="1">
      <alignment vertical="center"/>
    </xf>
    <xf numFmtId="0" fontId="0" fillId="0" borderId="24" xfId="0" applyFill="1" applyBorder="1" applyAlignment="1">
      <alignment horizontal="center" vertical="center"/>
    </xf>
    <xf numFmtId="0" fontId="0" fillId="0" borderId="24" xfId="0" applyFill="1" applyBorder="1" applyAlignment="1">
      <alignment horizontal="right" vertical="center"/>
    </xf>
    <xf numFmtId="0" fontId="25" fillId="0" borderId="0" xfId="16" applyFont="1" applyFill="1" applyBorder="1" applyAlignment="1">
      <alignment horizontal="left" vertical="center" wrapText="1"/>
    </xf>
    <xf numFmtId="0" fontId="25" fillId="0" borderId="15" xfId="16" applyFont="1" applyFill="1" applyBorder="1" applyAlignment="1">
      <alignment horizontal="left" vertical="center" wrapText="1"/>
    </xf>
    <xf numFmtId="168" fontId="4" fillId="0" borderId="43" xfId="8" applyNumberFormat="1" applyFont="1" applyFill="1" applyBorder="1" applyAlignment="1">
      <alignment vertical="center"/>
    </xf>
    <xf numFmtId="0" fontId="12" fillId="0" borderId="30" xfId="16" applyFont="1" applyFill="1" applyBorder="1" applyAlignment="1">
      <alignment horizontal="left" vertical="center"/>
    </xf>
    <xf numFmtId="0" fontId="12" fillId="0" borderId="0" xfId="16" applyFont="1" applyFill="1" applyBorder="1" applyAlignment="1">
      <alignment horizontal="left" vertical="center" wrapText="1"/>
    </xf>
    <xf numFmtId="0" fontId="12" fillId="0" borderId="15" xfId="16" applyFont="1" applyFill="1" applyBorder="1" applyAlignment="1">
      <alignment horizontal="left" vertical="center" wrapText="1"/>
    </xf>
    <xf numFmtId="0" fontId="15" fillId="0" borderId="0" xfId="16" applyFont="1" applyFill="1" applyBorder="1" applyAlignment="1">
      <alignment horizontal="center" vertical="center"/>
    </xf>
    <xf numFmtId="4" fontId="17" fillId="0" borderId="30" xfId="0" applyNumberFormat="1" applyFont="1" applyFill="1" applyBorder="1" applyAlignment="1">
      <alignment horizontal="left" vertical="center"/>
    </xf>
    <xf numFmtId="4" fontId="17" fillId="0" borderId="0" xfId="0" applyNumberFormat="1" applyFont="1" applyFill="1" applyBorder="1" applyAlignment="1">
      <alignment horizontal="left" vertical="center"/>
    </xf>
    <xf numFmtId="4" fontId="17" fillId="0" borderId="15" xfId="0" applyNumberFormat="1" applyFont="1" applyFill="1" applyBorder="1" applyAlignment="1">
      <alignment horizontal="left" vertical="center"/>
    </xf>
    <xf numFmtId="0" fontId="17" fillId="0" borderId="24" xfId="0" applyFont="1" applyFill="1" applyBorder="1" applyAlignment="1">
      <alignment horizontal="center" vertical="center"/>
    </xf>
    <xf numFmtId="0" fontId="17" fillId="0" borderId="24" xfId="0" applyFont="1" applyFill="1" applyBorder="1" applyAlignment="1">
      <alignment vertical="center"/>
    </xf>
    <xf numFmtId="0" fontId="21" fillId="0" borderId="24" xfId="0" applyFont="1" applyFill="1" applyBorder="1" applyAlignment="1">
      <alignment horizontal="center" vertical="center"/>
    </xf>
    <xf numFmtId="3" fontId="21" fillId="0" borderId="24" xfId="0" applyNumberFormat="1" applyFont="1" applyFill="1" applyBorder="1" applyAlignment="1">
      <alignment horizontal="right" vertical="center"/>
    </xf>
    <xf numFmtId="0" fontId="17" fillId="0" borderId="30" xfId="0" applyFont="1" applyFill="1" applyBorder="1" applyAlignment="1">
      <alignment horizontal="left" vertical="center"/>
    </xf>
    <xf numFmtId="0" fontId="17" fillId="0" borderId="0" xfId="0" applyFont="1" applyFill="1" applyBorder="1" applyAlignment="1">
      <alignment horizontal="left" vertical="center"/>
    </xf>
    <xf numFmtId="0" fontId="17" fillId="0" borderId="15" xfId="0" applyFont="1" applyFill="1" applyBorder="1" applyAlignment="1">
      <alignment horizontal="left" vertical="center"/>
    </xf>
    <xf numFmtId="0" fontId="21" fillId="0" borderId="24" xfId="0" applyFont="1" applyFill="1" applyBorder="1" applyAlignment="1">
      <alignment vertical="center"/>
    </xf>
    <xf numFmtId="0" fontId="17" fillId="0" borderId="0" xfId="0" applyFont="1" applyFill="1" applyBorder="1" applyAlignment="1">
      <alignment vertical="center"/>
    </xf>
    <xf numFmtId="0" fontId="21" fillId="0" borderId="15" xfId="0" applyFont="1" applyFill="1" applyBorder="1" applyAlignment="1">
      <alignment vertical="center"/>
    </xf>
    <xf numFmtId="3" fontId="17" fillId="0" borderId="24" xfId="0" applyNumberFormat="1" applyFont="1" applyFill="1" applyBorder="1" applyAlignment="1">
      <alignment horizontal="center" vertical="center"/>
    </xf>
    <xf numFmtId="4" fontId="21" fillId="0" borderId="24" xfId="0" applyNumberFormat="1" applyFont="1" applyFill="1" applyBorder="1" applyAlignment="1">
      <alignment horizontal="center" vertical="center"/>
    </xf>
    <xf numFmtId="165" fontId="17" fillId="0" borderId="24" xfId="8" applyFont="1" applyFill="1" applyBorder="1" applyAlignment="1">
      <alignment horizontal="right" vertical="center"/>
    </xf>
    <xf numFmtId="0" fontId="21" fillId="0" borderId="0" xfId="0" applyFont="1" applyFill="1" applyBorder="1" applyAlignment="1">
      <alignment vertical="center"/>
    </xf>
    <xf numFmtId="3" fontId="21" fillId="0" borderId="24" xfId="0" applyNumberFormat="1" applyFont="1" applyFill="1" applyBorder="1" applyAlignment="1">
      <alignment horizontal="center" vertical="center"/>
    </xf>
    <xf numFmtId="165" fontId="21" fillId="0" borderId="24" xfId="8" applyFont="1" applyFill="1" applyBorder="1" applyAlignment="1">
      <alignment horizontal="right" vertical="center"/>
    </xf>
    <xf numFmtId="0" fontId="26" fillId="0" borderId="0" xfId="16" applyFont="1" applyFill="1" applyBorder="1" applyAlignment="1">
      <alignment horizontal="center" vertical="center"/>
    </xf>
    <xf numFmtId="0" fontId="21" fillId="0" borderId="30" xfId="0" applyFont="1" applyFill="1" applyBorder="1" applyAlignment="1">
      <alignment horizontal="center"/>
    </xf>
    <xf numFmtId="0" fontId="21" fillId="0" borderId="0" xfId="0" applyFont="1" applyFill="1" applyBorder="1" applyAlignment="1">
      <alignment horizontal="left" indent="1"/>
    </xf>
    <xf numFmtId="0" fontId="5" fillId="0" borderId="0" xfId="0" applyFont="1" applyFill="1" applyBorder="1" applyAlignment="1">
      <alignment vertical="center"/>
    </xf>
    <xf numFmtId="3" fontId="21" fillId="0" borderId="24" xfId="7" quotePrefix="1" applyNumberFormat="1" applyFont="1" applyFill="1" applyBorder="1" applyAlignment="1">
      <alignment horizontal="center" vertical="center"/>
    </xf>
    <xf numFmtId="4" fontId="21" fillId="0" borderId="24" xfId="0" applyNumberFormat="1" applyFont="1" applyFill="1" applyBorder="1" applyAlignment="1">
      <alignment horizontal="right" vertical="center"/>
    </xf>
    <xf numFmtId="0" fontId="21" fillId="0" borderId="30" xfId="0" applyFont="1" applyFill="1" applyBorder="1" applyAlignment="1">
      <alignment horizontal="center" vertical="center"/>
    </xf>
    <xf numFmtId="0" fontId="21" fillId="0" borderId="0" xfId="0" applyFont="1" applyFill="1" applyBorder="1" applyAlignment="1">
      <alignment horizontal="center" vertical="center"/>
    </xf>
    <xf numFmtId="4" fontId="19" fillId="0" borderId="24" xfId="0" applyNumberFormat="1" applyFont="1" applyFill="1" applyBorder="1" applyAlignment="1">
      <alignment horizontal="center" vertical="center"/>
    </xf>
    <xf numFmtId="0" fontId="27" fillId="0" borderId="0" xfId="0" applyFont="1" applyFill="1" applyBorder="1" applyAlignment="1">
      <alignment vertical="center"/>
    </xf>
    <xf numFmtId="0" fontId="27" fillId="0" borderId="15" xfId="0" applyFont="1" applyFill="1" applyBorder="1" applyAlignment="1">
      <alignment vertical="center"/>
    </xf>
    <xf numFmtId="0" fontId="27" fillId="0" borderId="24" xfId="0" applyFont="1" applyFill="1" applyBorder="1" applyAlignment="1">
      <alignment horizontal="center" vertical="center"/>
    </xf>
    <xf numFmtId="3" fontId="27" fillId="0" borderId="24" xfId="0" applyNumberFormat="1" applyFont="1" applyFill="1" applyBorder="1" applyAlignment="1">
      <alignment horizontal="center" vertical="center"/>
    </xf>
    <xf numFmtId="0" fontId="27" fillId="0" borderId="24" xfId="0" applyFont="1" applyFill="1" applyBorder="1" applyAlignment="1">
      <alignment vertical="center"/>
    </xf>
    <xf numFmtId="0" fontId="16" fillId="0" borderId="18" xfId="16" applyFont="1" applyBorder="1" applyAlignment="1">
      <alignment horizontal="center" vertical="center"/>
    </xf>
    <xf numFmtId="0" fontId="13" fillId="0" borderId="18" xfId="0" applyFont="1" applyFill="1" applyBorder="1" applyAlignment="1">
      <alignment horizontal="left" vertical="center"/>
    </xf>
    <xf numFmtId="0" fontId="27" fillId="0" borderId="18" xfId="0" applyFont="1" applyFill="1" applyBorder="1" applyAlignment="1">
      <alignment vertical="center"/>
    </xf>
    <xf numFmtId="0" fontId="27" fillId="0" borderId="18" xfId="0" applyFont="1" applyFill="1" applyBorder="1" applyAlignment="1">
      <alignment horizontal="center" vertical="center"/>
    </xf>
    <xf numFmtId="3" fontId="27" fillId="0" borderId="18" xfId="0" applyNumberFormat="1" applyFont="1" applyFill="1" applyBorder="1" applyAlignment="1">
      <alignment horizontal="center" vertical="center"/>
    </xf>
    <xf numFmtId="4" fontId="4" fillId="0" borderId="18" xfId="0" applyNumberFormat="1" applyFont="1" applyFill="1" applyBorder="1" applyAlignment="1">
      <alignment horizontal="right" vertical="center"/>
    </xf>
    <xf numFmtId="4" fontId="17" fillId="0" borderId="18" xfId="0" applyNumberFormat="1" applyFont="1" applyFill="1" applyBorder="1" applyAlignment="1">
      <alignment horizontal="left" vertical="center"/>
    </xf>
    <xf numFmtId="169" fontId="16" fillId="0" borderId="0" xfId="17" applyNumberFormat="1" applyFont="1" applyBorder="1" applyAlignment="1">
      <alignment horizontal="right" vertical="center"/>
    </xf>
    <xf numFmtId="165" fontId="16" fillId="0" borderId="0" xfId="17" applyFont="1" applyBorder="1" applyAlignment="1">
      <alignment horizontal="right" vertical="center"/>
    </xf>
    <xf numFmtId="0" fontId="28" fillId="0" borderId="0" xfId="16" applyFont="1" applyBorder="1" applyAlignment="1">
      <alignment horizontal="center" vertical="center"/>
    </xf>
    <xf numFmtId="169" fontId="28" fillId="0" borderId="0" xfId="17" applyNumberFormat="1" applyFont="1" applyBorder="1" applyAlignment="1">
      <alignment horizontal="right" vertical="center"/>
    </xf>
    <xf numFmtId="165" fontId="28" fillId="0" borderId="0" xfId="17" applyFont="1" applyBorder="1" applyAlignment="1">
      <alignment horizontal="right" vertical="center"/>
    </xf>
    <xf numFmtId="0" fontId="0" fillId="0" borderId="0" xfId="0" applyBorder="1" applyAlignment="1">
      <alignment horizontal="right" vertical="center"/>
    </xf>
    <xf numFmtId="0" fontId="11" fillId="0" borderId="0" xfId="0" applyFont="1" applyBorder="1"/>
    <xf numFmtId="0" fontId="29" fillId="0" borderId="8" xfId="0" applyFont="1" applyBorder="1" applyAlignment="1">
      <alignment horizontal="center" vertical="center" wrapText="1"/>
    </xf>
    <xf numFmtId="0" fontId="27" fillId="0" borderId="0" xfId="0" applyFont="1" applyAlignment="1">
      <alignment horizontal="center"/>
    </xf>
    <xf numFmtId="0" fontId="27" fillId="0" borderId="0" xfId="0" applyFont="1"/>
    <xf numFmtId="168" fontId="31" fillId="0" borderId="8" xfId="1" applyNumberFormat="1" applyFont="1" applyBorder="1" applyAlignment="1">
      <alignment horizontal="center" vertical="center" wrapText="1"/>
    </xf>
    <xf numFmtId="0" fontId="30" fillId="0" borderId="8" xfId="0" applyFont="1" applyBorder="1" applyAlignment="1">
      <alignment horizontal="center" vertical="center" wrapText="1"/>
    </xf>
    <xf numFmtId="168" fontId="30" fillId="0" borderId="8" xfId="1" applyNumberFormat="1" applyFont="1" applyBorder="1" applyAlignment="1">
      <alignment horizontal="center" vertical="center" wrapText="1"/>
    </xf>
    <xf numFmtId="0" fontId="30" fillId="0" borderId="32" xfId="0" applyFont="1" applyBorder="1" applyAlignment="1">
      <alignment horizontal="center" vertical="center" wrapText="1"/>
    </xf>
    <xf numFmtId="168" fontId="30" fillId="0" borderId="9" xfId="1" applyNumberFormat="1" applyFont="1" applyBorder="1" applyAlignment="1">
      <alignment horizontal="center" vertical="center" wrapText="1"/>
    </xf>
    <xf numFmtId="0" fontId="30" fillId="0" borderId="0" xfId="0" applyFont="1" applyAlignment="1">
      <alignment horizontal="center"/>
    </xf>
    <xf numFmtId="168" fontId="27" fillId="0" borderId="0" xfId="1" applyNumberFormat="1" applyFont="1" applyAlignment="1">
      <alignment horizontal="center"/>
    </xf>
    <xf numFmtId="0" fontId="29" fillId="0" borderId="13" xfId="0" applyFont="1" applyFill="1" applyBorder="1" applyAlignment="1">
      <alignment horizontal="center" vertical="center" wrapText="1"/>
    </xf>
    <xf numFmtId="0" fontId="29" fillId="0" borderId="49" xfId="0" applyFont="1" applyFill="1" applyBorder="1" applyAlignment="1">
      <alignment horizontal="center" vertical="center" wrapText="1"/>
    </xf>
    <xf numFmtId="0" fontId="29" fillId="0" borderId="49" xfId="1" applyNumberFormat="1" applyFont="1" applyFill="1" applyBorder="1" applyAlignment="1">
      <alignment horizontal="center" vertical="center" wrapText="1"/>
    </xf>
    <xf numFmtId="170" fontId="29" fillId="0" borderId="50" xfId="0" applyNumberFormat="1" applyFont="1" applyFill="1" applyBorder="1" applyAlignment="1">
      <alignment horizontal="center" vertical="center" wrapText="1"/>
    </xf>
    <xf numFmtId="0" fontId="27" fillId="2" borderId="0" xfId="0" applyFont="1" applyFill="1"/>
    <xf numFmtId="0" fontId="29" fillId="2" borderId="18" xfId="0" applyFont="1" applyFill="1" applyBorder="1" applyAlignment="1">
      <alignment vertical="center" wrapText="1"/>
    </xf>
    <xf numFmtId="0" fontId="29" fillId="2" borderId="12" xfId="0" applyFont="1" applyFill="1" applyBorder="1" applyAlignment="1">
      <alignment horizontal="center" vertical="center" wrapText="1"/>
    </xf>
    <xf numFmtId="0" fontId="29" fillId="2" borderId="12" xfId="1" applyNumberFormat="1" applyFont="1" applyFill="1" applyBorder="1" applyAlignment="1">
      <alignment horizontal="center" vertical="center" wrapText="1"/>
    </xf>
    <xf numFmtId="170" fontId="29" fillId="2" borderId="13" xfId="0" applyNumberFormat="1" applyFont="1" applyFill="1" applyBorder="1" applyAlignment="1">
      <alignment horizontal="center" vertical="center" wrapText="1"/>
    </xf>
    <xf numFmtId="0" fontId="30" fillId="0" borderId="49" xfId="0" applyFont="1" applyFill="1" applyBorder="1" applyAlignment="1">
      <alignment horizontal="center" vertical="center" wrapText="1"/>
    </xf>
    <xf numFmtId="0" fontId="32" fillId="2" borderId="13" xfId="0" applyFont="1" applyFill="1" applyBorder="1" applyAlignment="1">
      <alignment vertical="center" wrapText="1"/>
    </xf>
    <xf numFmtId="0" fontId="30" fillId="2" borderId="13" xfId="0" applyFont="1" applyFill="1" applyBorder="1" applyAlignment="1">
      <alignment horizontal="center" vertical="center" wrapText="1"/>
    </xf>
    <xf numFmtId="3" fontId="30" fillId="2" borderId="49" xfId="0" applyNumberFormat="1" applyFont="1" applyFill="1" applyBorder="1" applyAlignment="1">
      <alignment horizontal="center" vertical="center" wrapText="1"/>
    </xf>
    <xf numFmtId="0" fontId="30" fillId="2" borderId="13" xfId="1" applyNumberFormat="1" applyFont="1" applyFill="1" applyBorder="1" applyAlignment="1">
      <alignment horizontal="center" vertical="center" wrapText="1"/>
    </xf>
    <xf numFmtId="170" fontId="30" fillId="2" borderId="13" xfId="15" applyNumberFormat="1" applyFont="1" applyFill="1" applyBorder="1" applyAlignment="1">
      <alignment horizontal="center" vertical="center" wrapText="1"/>
    </xf>
    <xf numFmtId="3" fontId="30" fillId="2" borderId="13" xfId="0" applyNumberFormat="1" applyFont="1" applyFill="1" applyBorder="1" applyAlignment="1">
      <alignment horizontal="center" vertical="center" wrapText="1"/>
    </xf>
    <xf numFmtId="0" fontId="32" fillId="2" borderId="13" xfId="0" applyFont="1" applyFill="1" applyBorder="1" applyAlignment="1">
      <alignment vertical="top" wrapText="1"/>
    </xf>
    <xf numFmtId="0" fontId="30" fillId="2" borderId="13" xfId="0" applyFont="1" applyFill="1" applyBorder="1" applyAlignment="1">
      <alignment horizontal="center" wrapText="1"/>
    </xf>
    <xf numFmtId="0" fontId="30" fillId="2" borderId="13" xfId="1" applyNumberFormat="1" applyFont="1" applyFill="1" applyBorder="1" applyAlignment="1">
      <alignment horizontal="center" wrapText="1"/>
    </xf>
    <xf numFmtId="170" fontId="30" fillId="2" borderId="13" xfId="15" applyNumberFormat="1" applyFont="1" applyFill="1" applyBorder="1" applyAlignment="1">
      <alignment horizontal="center" wrapText="1"/>
    </xf>
    <xf numFmtId="0" fontId="29" fillId="2" borderId="12" xfId="0" applyNumberFormat="1" applyFont="1" applyFill="1" applyBorder="1" applyAlignment="1">
      <alignment horizontal="center" vertical="center" wrapText="1"/>
    </xf>
    <xf numFmtId="170" fontId="29" fillId="0" borderId="18" xfId="0" applyNumberFormat="1" applyFont="1" applyFill="1" applyBorder="1" applyAlignment="1">
      <alignment horizontal="center" vertical="center" wrapText="1"/>
    </xf>
    <xf numFmtId="0" fontId="32" fillId="0" borderId="49" xfId="0" applyFont="1" applyFill="1" applyBorder="1" applyAlignment="1">
      <alignment horizontal="center" vertical="center"/>
    </xf>
    <xf numFmtId="0" fontId="29" fillId="2" borderId="13" xfId="0" applyFont="1" applyFill="1" applyBorder="1" applyAlignment="1">
      <alignment vertical="center"/>
    </xf>
    <xf numFmtId="0" fontId="32" fillId="2" borderId="11" xfId="0" applyFont="1" applyFill="1" applyBorder="1" applyAlignment="1">
      <alignment horizontal="center" vertical="center"/>
    </xf>
    <xf numFmtId="4" fontId="32" fillId="2" borderId="12" xfId="0" applyNumberFormat="1" applyFont="1" applyFill="1" applyBorder="1" applyAlignment="1">
      <alignment horizontal="center" vertical="center"/>
    </xf>
    <xf numFmtId="0" fontId="21" fillId="2" borderId="12" xfId="1" applyNumberFormat="1" applyFont="1" applyFill="1" applyBorder="1" applyAlignment="1">
      <alignment horizontal="center"/>
    </xf>
    <xf numFmtId="170" fontId="30" fillId="2" borderId="18" xfId="15" applyNumberFormat="1" applyFont="1" applyFill="1" applyBorder="1" applyAlignment="1">
      <alignment horizontal="center"/>
    </xf>
    <xf numFmtId="0" fontId="30" fillId="0" borderId="49" xfId="0" applyFont="1" applyFill="1" applyBorder="1" applyAlignment="1">
      <alignment horizontal="center" vertical="center"/>
    </xf>
    <xf numFmtId="0" fontId="32" fillId="2" borderId="13" xfId="0" applyFont="1" applyFill="1" applyBorder="1" applyAlignment="1">
      <alignment horizontal="center" vertical="center"/>
    </xf>
    <xf numFmtId="0" fontId="21" fillId="2" borderId="13" xfId="1" applyNumberFormat="1" applyFont="1" applyFill="1" applyBorder="1" applyAlignment="1">
      <alignment horizontal="center" vertical="center"/>
    </xf>
    <xf numFmtId="170" fontId="30" fillId="2" borderId="13" xfId="15" applyNumberFormat="1" applyFont="1" applyFill="1" applyBorder="1" applyAlignment="1">
      <alignment horizontal="center" vertical="center"/>
    </xf>
    <xf numFmtId="0" fontId="32" fillId="2" borderId="18" xfId="0" applyFont="1" applyFill="1" applyBorder="1" applyAlignment="1">
      <alignment horizontal="center" vertical="center"/>
    </xf>
    <xf numFmtId="0" fontId="21" fillId="2" borderId="18" xfId="1" applyNumberFormat="1" applyFont="1" applyFill="1" applyBorder="1" applyAlignment="1">
      <alignment horizontal="center" vertical="center"/>
    </xf>
    <xf numFmtId="0" fontId="29" fillId="0" borderId="18" xfId="0" applyFont="1" applyFill="1" applyBorder="1" applyAlignment="1">
      <alignment vertical="center" wrapText="1"/>
    </xf>
    <xf numFmtId="0" fontId="30" fillId="2" borderId="12" xfId="0" applyFont="1" applyFill="1" applyBorder="1" applyAlignment="1">
      <alignment horizontal="center" vertical="center" wrapText="1"/>
    </xf>
    <xf numFmtId="0" fontId="30" fillId="2" borderId="48" xfId="0" applyFont="1" applyFill="1" applyBorder="1" applyAlignment="1">
      <alignment horizontal="center" vertical="center" wrapText="1"/>
    </xf>
    <xf numFmtId="0" fontId="30" fillId="2" borderId="45" xfId="1" applyNumberFormat="1" applyFont="1" applyFill="1" applyBorder="1" applyAlignment="1">
      <alignment horizontal="center" vertical="center" wrapText="1"/>
    </xf>
    <xf numFmtId="170" fontId="29" fillId="0" borderId="13" xfId="0" applyNumberFormat="1" applyFont="1" applyFill="1" applyBorder="1" applyAlignment="1">
      <alignment horizontal="center" vertical="center" wrapText="1"/>
    </xf>
    <xf numFmtId="0" fontId="29" fillId="2" borderId="13" xfId="0" applyFont="1" applyFill="1" applyBorder="1" applyAlignment="1">
      <alignment vertical="center" wrapText="1"/>
    </xf>
    <xf numFmtId="0" fontId="30" fillId="2" borderId="43"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2" borderId="43" xfId="0" applyFont="1" applyFill="1" applyBorder="1" applyAlignment="1">
      <alignment horizontal="center" vertical="center" wrapText="1"/>
    </xf>
    <xf numFmtId="0" fontId="27" fillId="2" borderId="48" xfId="0" applyNumberFormat="1" applyFont="1" applyFill="1" applyBorder="1" applyAlignment="1">
      <alignment horizontal="center"/>
    </xf>
    <xf numFmtId="170" fontId="29" fillId="0" borderId="18" xfId="15" applyNumberFormat="1" applyFont="1" applyFill="1" applyBorder="1" applyAlignment="1">
      <alignment horizontal="center" vertical="center" wrapText="1"/>
    </xf>
    <xf numFmtId="0" fontId="27" fillId="2" borderId="12" xfId="0" applyNumberFormat="1" applyFont="1" applyFill="1" applyBorder="1" applyAlignment="1">
      <alignment horizontal="center"/>
    </xf>
    <xf numFmtId="170" fontId="29" fillId="0" borderId="18" xfId="15" applyNumberFormat="1" applyFont="1" applyFill="1" applyBorder="1" applyAlignment="1">
      <alignment horizontal="center" wrapText="1"/>
    </xf>
    <xf numFmtId="0" fontId="29" fillId="0" borderId="43" xfId="0" applyFont="1" applyFill="1" applyBorder="1" applyAlignment="1">
      <alignment vertical="center" wrapText="1"/>
    </xf>
    <xf numFmtId="0" fontId="27" fillId="2" borderId="51" xfId="0" applyFont="1" applyFill="1" applyBorder="1" applyAlignment="1">
      <alignment horizontal="center" vertical="center"/>
    </xf>
    <xf numFmtId="0" fontId="27" fillId="2" borderId="12" xfId="0" applyFont="1" applyFill="1" applyBorder="1" applyAlignment="1">
      <alignment horizontal="center" vertical="center"/>
    </xf>
    <xf numFmtId="0" fontId="27" fillId="2" borderId="12" xfId="0" applyNumberFormat="1" applyFont="1" applyFill="1" applyBorder="1" applyAlignment="1">
      <alignment horizontal="center" vertical="center"/>
    </xf>
    <xf numFmtId="170" fontId="33" fillId="0" borderId="18" xfId="15" applyNumberFormat="1" applyFont="1" applyFill="1" applyBorder="1" applyAlignment="1">
      <alignment horizontal="center" vertical="center"/>
    </xf>
    <xf numFmtId="0" fontId="27" fillId="0" borderId="0" xfId="0" applyFont="1" applyFill="1" applyAlignment="1">
      <alignment horizontal="center"/>
    </xf>
    <xf numFmtId="0" fontId="27" fillId="2" borderId="0" xfId="0" applyFont="1" applyFill="1" applyAlignment="1">
      <alignment horizontal="center"/>
    </xf>
    <xf numFmtId="0" fontId="27" fillId="2" borderId="0" xfId="0" applyNumberFormat="1" applyFont="1" applyFill="1" applyAlignment="1">
      <alignment horizontal="center"/>
    </xf>
    <xf numFmtId="170" fontId="27" fillId="2" borderId="0" xfId="0" applyNumberFormat="1" applyFont="1" applyFill="1" applyAlignment="1">
      <alignment horizontal="center"/>
    </xf>
    <xf numFmtId="0" fontId="13" fillId="2" borderId="0" xfId="0" applyFont="1" applyFill="1"/>
    <xf numFmtId="0" fontId="27" fillId="2" borderId="0" xfId="1" applyNumberFormat="1" applyFont="1" applyFill="1" applyAlignment="1">
      <alignment horizontal="center"/>
    </xf>
    <xf numFmtId="0" fontId="29" fillId="0" borderId="12" xfId="0" applyFont="1" applyFill="1" applyBorder="1" applyAlignment="1">
      <alignment vertical="center" wrapText="1"/>
    </xf>
    <xf numFmtId="0" fontId="29" fillId="2" borderId="4" xfId="0" applyFont="1" applyFill="1" applyBorder="1" applyAlignment="1">
      <alignment horizontal="center" vertical="center" wrapText="1"/>
    </xf>
    <xf numFmtId="0" fontId="29" fillId="2" borderId="4" xfId="0" applyFont="1" applyFill="1" applyBorder="1" applyAlignment="1">
      <alignment vertical="center" wrapText="1"/>
    </xf>
    <xf numFmtId="0" fontId="29" fillId="2" borderId="8" xfId="0" applyFont="1" applyFill="1" applyBorder="1" applyAlignment="1">
      <alignment horizontal="center" vertical="center" wrapText="1"/>
    </xf>
    <xf numFmtId="168" fontId="29" fillId="2" borderId="8" xfId="0" applyNumberFormat="1" applyFont="1" applyFill="1" applyBorder="1" applyAlignment="1">
      <alignment horizontal="center" vertical="center" wrapText="1"/>
    </xf>
    <xf numFmtId="0" fontId="27" fillId="0" borderId="0" xfId="0" applyFont="1" applyAlignment="1">
      <alignment vertical="center"/>
    </xf>
    <xf numFmtId="0" fontId="30" fillId="2" borderId="4" xfId="0" applyFont="1" applyFill="1" applyBorder="1" applyAlignment="1">
      <alignment horizontal="center" vertical="center" wrapText="1"/>
    </xf>
    <xf numFmtId="0" fontId="30" fillId="2" borderId="4" xfId="0" applyFont="1" applyFill="1" applyBorder="1" applyAlignment="1">
      <alignment vertical="center" wrapText="1"/>
    </xf>
    <xf numFmtId="0" fontId="30" fillId="2" borderId="8" xfId="0" applyFont="1" applyFill="1" applyBorder="1" applyAlignment="1">
      <alignment horizontal="center" vertical="center" wrapText="1"/>
    </xf>
    <xf numFmtId="168" fontId="30" fillId="0" borderId="8" xfId="0" applyNumberFormat="1" applyFont="1" applyBorder="1" applyAlignment="1">
      <alignment horizontal="center" vertical="center"/>
    </xf>
    <xf numFmtId="170" fontId="29" fillId="2" borderId="8" xfId="0" applyNumberFormat="1" applyFont="1" applyFill="1" applyBorder="1" applyAlignment="1">
      <alignment horizontal="center" vertical="center" wrapText="1"/>
    </xf>
    <xf numFmtId="170" fontId="30" fillId="2" borderId="8" xfId="0" applyNumberFormat="1" applyFont="1" applyFill="1" applyBorder="1" applyAlignment="1">
      <alignment horizontal="center" vertical="center" wrapText="1"/>
    </xf>
    <xf numFmtId="0" fontId="29" fillId="0" borderId="0" xfId="0" applyFont="1" applyBorder="1" applyAlignment="1">
      <alignment vertical="center" wrapText="1"/>
    </xf>
    <xf numFmtId="0" fontId="27" fillId="0" borderId="0" xfId="0" applyFont="1" applyBorder="1" applyAlignment="1"/>
    <xf numFmtId="0" fontId="27" fillId="2" borderId="0" xfId="0" applyFont="1" applyFill="1" applyAlignment="1"/>
    <xf numFmtId="0" fontId="13" fillId="2" borderId="11" xfId="0" applyFont="1" applyFill="1" applyBorder="1" applyAlignment="1">
      <alignment horizontal="center"/>
    </xf>
    <xf numFmtId="0" fontId="35" fillId="4" borderId="10" xfId="0" applyFont="1" applyFill="1" applyBorder="1" applyAlignment="1">
      <alignment horizontal="center" vertical="center" wrapText="1"/>
    </xf>
    <xf numFmtId="0" fontId="35" fillId="4" borderId="10" xfId="0" applyFont="1" applyFill="1" applyBorder="1" applyAlignment="1">
      <alignment horizontal="left" vertical="top" wrapText="1"/>
    </xf>
    <xf numFmtId="0" fontId="35" fillId="4" borderId="10" xfId="0" applyFont="1" applyFill="1" applyBorder="1" applyAlignment="1">
      <alignment horizontal="left" vertical="center" wrapText="1"/>
    </xf>
    <xf numFmtId="170" fontId="35" fillId="4" borderId="10" xfId="0" applyNumberFormat="1" applyFont="1" applyFill="1" applyBorder="1" applyAlignment="1">
      <alignment horizontal="center" vertical="center" wrapText="1"/>
    </xf>
    <xf numFmtId="164" fontId="35" fillId="4" borderId="10" xfId="1" applyNumberFormat="1" applyFont="1" applyFill="1" applyBorder="1" applyAlignment="1">
      <alignment horizontal="center" vertical="center" wrapText="1"/>
    </xf>
    <xf numFmtId="0" fontId="30" fillId="0" borderId="8" xfId="0" applyFont="1" applyBorder="1" applyAlignment="1">
      <alignment horizontal="center"/>
    </xf>
    <xf numFmtId="0" fontId="30" fillId="0" borderId="8" xfId="0" applyFont="1" applyBorder="1" applyAlignment="1">
      <alignment vertical="center" wrapText="1"/>
    </xf>
    <xf numFmtId="164" fontId="30" fillId="0" borderId="8" xfId="1" applyNumberFormat="1" applyFont="1" applyBorder="1" applyAlignment="1">
      <alignment vertical="center" wrapText="1"/>
    </xf>
    <xf numFmtId="0" fontId="30" fillId="0" borderId="8" xfId="0" applyFont="1" applyBorder="1" applyAlignment="1">
      <alignment horizontal="center" vertical="center"/>
    </xf>
    <xf numFmtId="0" fontId="30" fillId="0" borderId="8" xfId="0" applyFont="1" applyBorder="1" applyAlignment="1">
      <alignment horizontal="left" vertical="center" wrapText="1"/>
    </xf>
    <xf numFmtId="0" fontId="30" fillId="0" borderId="9" xfId="0" applyFont="1" applyBorder="1" applyAlignment="1">
      <alignment horizontal="left" vertical="center"/>
    </xf>
    <xf numFmtId="165" fontId="30" fillId="0" borderId="8" xfId="1" applyFont="1" applyBorder="1" applyAlignment="1">
      <alignment horizontal="left" vertical="center"/>
    </xf>
    <xf numFmtId="164" fontId="30" fillId="0" borderId="8" xfId="1" applyNumberFormat="1" applyFont="1" applyBorder="1" applyAlignment="1">
      <alignment horizontal="left" vertical="center"/>
    </xf>
    <xf numFmtId="0" fontId="27" fillId="0" borderId="0" xfId="0" applyFont="1" applyAlignment="1">
      <alignment horizontal="left" vertical="center"/>
    </xf>
    <xf numFmtId="0" fontId="30" fillId="0" borderId="4" xfId="0" applyFont="1" applyBorder="1" applyAlignment="1">
      <alignment horizontal="center" vertical="center"/>
    </xf>
    <xf numFmtId="0" fontId="27" fillId="0" borderId="8" xfId="0" applyFont="1" applyBorder="1" applyAlignment="1">
      <alignment horizontal="left" vertical="center" wrapText="1"/>
    </xf>
    <xf numFmtId="0" fontId="30" fillId="0" borderId="5" xfId="0" applyFont="1" applyBorder="1" applyAlignment="1">
      <alignment horizontal="left" vertical="center"/>
    </xf>
    <xf numFmtId="0" fontId="29" fillId="2" borderId="5" xfId="0" applyFont="1" applyFill="1" applyBorder="1" applyAlignment="1">
      <alignment wrapText="1"/>
    </xf>
    <xf numFmtId="170" fontId="29" fillId="2" borderId="9" xfId="0" applyNumberFormat="1" applyFont="1" applyFill="1" applyBorder="1" applyAlignment="1">
      <alignment horizontal="center" wrapText="1"/>
    </xf>
    <xf numFmtId="164" fontId="29" fillId="2" borderId="8" xfId="1" applyNumberFormat="1" applyFont="1" applyFill="1" applyBorder="1" applyAlignment="1">
      <alignment wrapText="1"/>
    </xf>
    <xf numFmtId="0" fontId="27" fillId="0" borderId="8" xfId="0" applyFont="1" applyBorder="1" applyAlignment="1">
      <alignment horizontal="center"/>
    </xf>
    <xf numFmtId="0" fontId="27" fillId="0" borderId="8" xfId="0" applyFont="1" applyBorder="1" applyAlignment="1">
      <alignment vertical="top"/>
    </xf>
    <xf numFmtId="0" fontId="27" fillId="0" borderId="8" xfId="0" applyFont="1" applyBorder="1"/>
    <xf numFmtId="170" fontId="27" fillId="0" borderId="8" xfId="0" applyNumberFormat="1" applyFont="1" applyBorder="1" applyAlignment="1">
      <alignment horizontal="center"/>
    </xf>
    <xf numFmtId="164" fontId="27" fillId="0" borderId="8" xfId="1" applyNumberFormat="1" applyFont="1" applyBorder="1"/>
    <xf numFmtId="0" fontId="29" fillId="0" borderId="8" xfId="0" applyFont="1" applyBorder="1" applyAlignment="1">
      <alignment horizontal="right" vertical="top"/>
    </xf>
    <xf numFmtId="170" fontId="29" fillId="0" borderId="8" xfId="0" applyNumberFormat="1" applyFont="1" applyBorder="1" applyAlignment="1">
      <alignment horizontal="center"/>
    </xf>
    <xf numFmtId="164" fontId="29" fillId="0" borderId="8" xfId="1" applyNumberFormat="1" applyFont="1" applyBorder="1"/>
    <xf numFmtId="0" fontId="27" fillId="0" borderId="0" xfId="0" applyFont="1" applyAlignment="1">
      <alignment vertical="top"/>
    </xf>
    <xf numFmtId="170" fontId="27" fillId="0" borderId="0" xfId="0" applyNumberFormat="1" applyFont="1" applyAlignment="1">
      <alignment horizontal="center"/>
    </xf>
    <xf numFmtId="164" fontId="27" fillId="0" borderId="0" xfId="1" applyNumberFormat="1" applyFont="1"/>
    <xf numFmtId="0" fontId="30" fillId="0" borderId="8" xfId="0" applyFont="1" applyBorder="1" applyAlignment="1">
      <alignment vertical="top"/>
    </xf>
    <xf numFmtId="0" fontId="30" fillId="0" borderId="0" xfId="0" applyFont="1"/>
    <xf numFmtId="0" fontId="29" fillId="0" borderId="8" xfId="0" applyFont="1" applyBorder="1" applyAlignment="1">
      <alignment horizontal="center"/>
    </xf>
    <xf numFmtId="0" fontId="29" fillId="0" borderId="8" xfId="0" applyFont="1" applyBorder="1" applyAlignment="1">
      <alignment vertical="top"/>
    </xf>
    <xf numFmtId="0" fontId="29" fillId="0" borderId="8" xfId="0" applyFont="1" applyBorder="1"/>
    <xf numFmtId="0" fontId="29" fillId="0" borderId="0" xfId="0" applyFont="1"/>
    <xf numFmtId="168" fontId="27" fillId="0" borderId="14" xfId="15" applyNumberFormat="1" applyFont="1" applyBorder="1" applyAlignment="1">
      <alignment horizontal="center"/>
    </xf>
    <xf numFmtId="0" fontId="30" fillId="0" borderId="8" xfId="0" applyFont="1" applyBorder="1" applyAlignment="1">
      <alignment vertical="center"/>
    </xf>
    <xf numFmtId="0" fontId="30" fillId="0" borderId="14" xfId="0" applyFont="1" applyBorder="1" applyAlignment="1">
      <alignment horizontal="left" vertical="center"/>
    </xf>
    <xf numFmtId="0" fontId="30" fillId="0" borderId="10" xfId="0" applyFont="1" applyBorder="1" applyAlignment="1">
      <alignment horizontal="center"/>
    </xf>
    <xf numFmtId="168" fontId="30" fillId="0" borderId="14" xfId="15" applyNumberFormat="1" applyFont="1" applyBorder="1" applyAlignment="1">
      <alignment horizontal="center"/>
    </xf>
    <xf numFmtId="168" fontId="30" fillId="0" borderId="8" xfId="15" applyNumberFormat="1" applyFont="1" applyBorder="1" applyAlignment="1">
      <alignment horizontal="center" vertical="center"/>
    </xf>
    <xf numFmtId="0" fontId="30" fillId="0" borderId="10" xfId="0" applyFont="1" applyBorder="1" applyAlignment="1">
      <alignment vertical="center"/>
    </xf>
    <xf numFmtId="0" fontId="30" fillId="0" borderId="9" xfId="0" applyFont="1" applyBorder="1" applyAlignment="1">
      <alignment horizontal="center" vertical="center"/>
    </xf>
    <xf numFmtId="0" fontId="29" fillId="0" borderId="8" xfId="0" applyFont="1" applyBorder="1" applyAlignment="1">
      <alignment vertical="center"/>
    </xf>
    <xf numFmtId="0" fontId="29" fillId="0" borderId="9" xfId="0" applyFont="1" applyBorder="1" applyAlignment="1">
      <alignment vertical="center"/>
    </xf>
    <xf numFmtId="168" fontId="29" fillId="0" borderId="8" xfId="15" applyNumberFormat="1" applyFont="1" applyBorder="1" applyAlignment="1">
      <alignment horizontal="center" vertical="center"/>
    </xf>
    <xf numFmtId="0" fontId="29" fillId="0" borderId="22" xfId="0" applyFont="1" applyBorder="1" applyAlignment="1">
      <alignment vertical="center"/>
    </xf>
    <xf numFmtId="0" fontId="29" fillId="0" borderId="32" xfId="0" applyFont="1" applyBorder="1" applyAlignment="1">
      <alignment vertical="center"/>
    </xf>
    <xf numFmtId="168" fontId="29" fillId="0" borderId="22" xfId="15" applyNumberFormat="1" applyFont="1" applyBorder="1" applyAlignment="1">
      <alignment horizontal="center" vertical="center"/>
    </xf>
    <xf numFmtId="0" fontId="29" fillId="0" borderId="44" xfId="0" applyFont="1" applyBorder="1"/>
    <xf numFmtId="0" fontId="27" fillId="0" borderId="44" xfId="0" applyFont="1" applyBorder="1"/>
    <xf numFmtId="168" fontId="29" fillId="0" borderId="47" xfId="15" applyNumberFormat="1" applyFont="1" applyBorder="1" applyAlignment="1">
      <alignment horizontal="center"/>
    </xf>
    <xf numFmtId="168" fontId="27" fillId="0" borderId="0" xfId="15" applyNumberFormat="1" applyFont="1" applyAlignment="1">
      <alignment horizontal="center"/>
    </xf>
    <xf numFmtId="0" fontId="30" fillId="0" borderId="14" xfId="0" applyFont="1" applyBorder="1" applyAlignment="1">
      <alignment horizontal="left"/>
    </xf>
    <xf numFmtId="0" fontId="11" fillId="0" borderId="0" xfId="0" applyFont="1" applyAlignment="1"/>
    <xf numFmtId="0" fontId="27" fillId="0" borderId="14" xfId="0" applyFont="1" applyBorder="1" applyAlignment="1">
      <alignment horizontal="center"/>
    </xf>
    <xf numFmtId="0" fontId="30" fillId="0" borderId="8" xfId="0" applyFont="1" applyFill="1" applyBorder="1" applyAlignment="1">
      <alignment horizontal="center" vertical="center"/>
    </xf>
    <xf numFmtId="0" fontId="30" fillId="0" borderId="24" xfId="0" applyFont="1" applyFill="1" applyBorder="1" applyAlignment="1">
      <alignment horizontal="center" vertical="center"/>
    </xf>
    <xf numFmtId="0" fontId="27" fillId="0" borderId="22" xfId="0" applyFont="1" applyBorder="1" applyAlignment="1">
      <alignment horizontal="center"/>
    </xf>
    <xf numFmtId="0" fontId="27" fillId="0" borderId="46" xfId="0" applyFont="1" applyBorder="1" applyAlignment="1">
      <alignment horizontal="center"/>
    </xf>
    <xf numFmtId="0" fontId="0" fillId="0" borderId="0" xfId="0" applyFont="1"/>
    <xf numFmtId="0" fontId="30" fillId="0" borderId="24" xfId="0" applyFont="1" applyBorder="1" applyAlignment="1">
      <alignment horizontal="center" vertical="center"/>
    </xf>
    <xf numFmtId="0" fontId="6" fillId="0" borderId="30" xfId="11" applyFont="1" applyBorder="1" applyAlignment="1">
      <alignment horizontal="center" vertical="center"/>
    </xf>
    <xf numFmtId="0" fontId="6" fillId="0" borderId="0" xfId="11" applyFont="1" applyBorder="1" applyAlignment="1">
      <alignment horizontal="left" vertical="center"/>
    </xf>
    <xf numFmtId="0" fontId="5" fillId="0" borderId="0" xfId="11" applyFont="1" applyBorder="1" applyAlignment="1">
      <alignment horizontal="left" vertical="center"/>
    </xf>
    <xf numFmtId="165" fontId="5" fillId="0" borderId="15" xfId="8" applyFont="1" applyBorder="1" applyAlignment="1">
      <alignment vertical="center"/>
    </xf>
    <xf numFmtId="0" fontId="5" fillId="0" borderId="0" xfId="11" applyFont="1" applyAlignment="1">
      <alignment vertical="center"/>
    </xf>
    <xf numFmtId="0" fontId="30" fillId="0" borderId="0" xfId="0" applyFont="1" applyBorder="1" applyAlignment="1">
      <alignment vertical="center"/>
    </xf>
    <xf numFmtId="0" fontId="30" fillId="0" borderId="15" xfId="0" applyFont="1" applyBorder="1" applyAlignment="1">
      <alignment horizontal="left"/>
    </xf>
    <xf numFmtId="0" fontId="30" fillId="0" borderId="0" xfId="0" applyFont="1" applyBorder="1" applyAlignment="1">
      <alignment horizontal="left"/>
    </xf>
    <xf numFmtId="0" fontId="30" fillId="0" borderId="0" xfId="0" applyFont="1" applyBorder="1" applyAlignment="1">
      <alignment horizontal="left" vertical="center"/>
    </xf>
    <xf numFmtId="0" fontId="6" fillId="0" borderId="0" xfId="11" applyFont="1" applyBorder="1" applyAlignment="1">
      <alignment horizontal="left"/>
    </xf>
    <xf numFmtId="0" fontId="21" fillId="0" borderId="8" xfId="0" quotePrefix="1" applyFont="1" applyFill="1" applyBorder="1" applyAlignment="1">
      <alignment vertical="center" wrapText="1"/>
    </xf>
    <xf numFmtId="0" fontId="30" fillId="0" borderId="9" xfId="0" applyFont="1" applyBorder="1" applyAlignment="1">
      <alignment vertical="center"/>
    </xf>
    <xf numFmtId="165" fontId="30" fillId="0" borderId="8" xfId="1" applyFont="1" applyBorder="1" applyAlignment="1">
      <alignment vertical="center"/>
    </xf>
    <xf numFmtId="164" fontId="30" fillId="0" borderId="8" xfId="1" applyNumberFormat="1" applyFont="1" applyBorder="1" applyAlignment="1">
      <alignment vertical="center"/>
    </xf>
    <xf numFmtId="0" fontId="30" fillId="0" borderId="8" xfId="0" applyFont="1" applyFill="1" applyBorder="1" applyAlignment="1">
      <alignment vertical="center" wrapText="1"/>
    </xf>
    <xf numFmtId="164" fontId="30" fillId="0" borderId="8" xfId="1" applyNumberFormat="1" applyFont="1" applyFill="1" applyBorder="1" applyAlignment="1">
      <alignment vertical="center" wrapText="1"/>
    </xf>
    <xf numFmtId="0" fontId="21" fillId="0" borderId="8" xfId="0" applyFont="1" applyFill="1" applyBorder="1" applyAlignment="1">
      <alignment vertical="center" wrapText="1"/>
    </xf>
    <xf numFmtId="0" fontId="21" fillId="0" borderId="9" xfId="0" applyFont="1" applyFill="1" applyBorder="1" applyAlignment="1">
      <alignment vertical="center"/>
    </xf>
    <xf numFmtId="0" fontId="4" fillId="3" borderId="8" xfId="5" applyFont="1" applyFill="1" applyBorder="1" applyAlignment="1" applyProtection="1">
      <alignment horizontal="left" vertical="center" wrapText="1"/>
    </xf>
    <xf numFmtId="165" fontId="4" fillId="3" borderId="8" xfId="6" applyNumberFormat="1" applyFont="1" applyFill="1" applyBorder="1" applyAlignment="1" applyProtection="1">
      <alignment horizontal="center" vertical="center" wrapText="1"/>
    </xf>
    <xf numFmtId="168" fontId="4" fillId="3" borderId="8" xfId="6" applyNumberFormat="1" applyFont="1" applyFill="1" applyBorder="1" applyAlignment="1" applyProtection="1">
      <alignment horizontal="center" vertical="center" wrapText="1"/>
    </xf>
    <xf numFmtId="168" fontId="4" fillId="3" borderId="8" xfId="1" applyNumberFormat="1" applyFont="1" applyFill="1" applyBorder="1" applyAlignment="1" applyProtection="1">
      <alignment horizontal="center" vertical="center" wrapText="1"/>
    </xf>
    <xf numFmtId="0" fontId="21" fillId="2" borderId="8" xfId="0" applyNumberFormat="1" applyFont="1" applyFill="1" applyBorder="1" applyAlignment="1" applyProtection="1">
      <alignment vertical="center" wrapText="1"/>
    </xf>
    <xf numFmtId="168" fontId="30" fillId="0" borderId="8" xfId="1" applyNumberFormat="1" applyFont="1" applyBorder="1" applyAlignment="1">
      <alignment horizontal="center" vertical="center"/>
    </xf>
    <xf numFmtId="0" fontId="21" fillId="2" borderId="8" xfId="0" applyFont="1" applyFill="1" applyBorder="1" applyAlignment="1">
      <alignment horizontal="center" vertical="center" wrapText="1"/>
    </xf>
    <xf numFmtId="166" fontId="21" fillId="2" borderId="8" xfId="0" applyNumberFormat="1" applyFont="1" applyFill="1" applyBorder="1" applyAlignment="1">
      <alignment horizontal="center" vertical="center" wrapText="1"/>
    </xf>
    <xf numFmtId="168" fontId="21" fillId="2" borderId="8" xfId="1" applyNumberFormat="1" applyFont="1" applyFill="1" applyBorder="1" applyAlignment="1">
      <alignment horizontal="center" vertical="center"/>
    </xf>
    <xf numFmtId="168" fontId="21" fillId="2" borderId="8" xfId="1" applyNumberFormat="1" applyFont="1" applyFill="1" applyBorder="1" applyAlignment="1" applyProtection="1">
      <alignment horizontal="center" vertical="center" wrapText="1"/>
    </xf>
    <xf numFmtId="167" fontId="21" fillId="2" borderId="8" xfId="0" applyNumberFormat="1" applyFont="1" applyFill="1" applyBorder="1" applyAlignment="1">
      <alignment horizontal="right" vertical="center"/>
    </xf>
    <xf numFmtId="0" fontId="4" fillId="2" borderId="8" xfId="0" applyNumberFormat="1" applyFont="1" applyFill="1" applyBorder="1" applyAlignment="1" applyProtection="1">
      <alignment horizontal="right" vertical="top" wrapText="1"/>
    </xf>
    <xf numFmtId="0" fontId="4" fillId="2" borderId="8" xfId="0" applyFont="1" applyFill="1" applyBorder="1" applyAlignment="1">
      <alignment vertical="center" wrapText="1"/>
    </xf>
    <xf numFmtId="166" fontId="4" fillId="2" borderId="8" xfId="0" applyNumberFormat="1" applyFont="1" applyFill="1" applyBorder="1" applyAlignment="1">
      <alignment horizontal="right" vertical="center" wrapText="1"/>
    </xf>
    <xf numFmtId="168" fontId="4" fillId="2" borderId="8" xfId="1" applyNumberFormat="1" applyFont="1" applyFill="1" applyBorder="1" applyAlignment="1">
      <alignment horizontal="center" vertical="center"/>
    </xf>
    <xf numFmtId="168" fontId="4" fillId="2" borderId="8" xfId="1" applyNumberFormat="1" applyFont="1" applyFill="1" applyBorder="1" applyAlignment="1" applyProtection="1">
      <alignment horizontal="center" vertical="center" wrapText="1"/>
    </xf>
    <xf numFmtId="0" fontId="29" fillId="0" borderId="8" xfId="0" applyFont="1" applyBorder="1" applyAlignment="1">
      <alignment horizontal="right"/>
    </xf>
    <xf numFmtId="168" fontId="29" fillId="0" borderId="8" xfId="0" applyNumberFormat="1" applyFont="1" applyBorder="1" applyAlignment="1">
      <alignment horizontal="center"/>
    </xf>
    <xf numFmtId="168" fontId="29" fillId="0" borderId="8" xfId="1" applyNumberFormat="1" applyFont="1" applyBorder="1" applyAlignment="1">
      <alignment horizontal="center"/>
    </xf>
    <xf numFmtId="168" fontId="27" fillId="0" borderId="8" xfId="0" applyNumberFormat="1" applyFont="1" applyBorder="1" applyAlignment="1">
      <alignment horizontal="center"/>
    </xf>
    <xf numFmtId="168" fontId="27" fillId="0" borderId="8" xfId="1" applyNumberFormat="1" applyFont="1" applyBorder="1" applyAlignment="1">
      <alignment horizontal="center"/>
    </xf>
    <xf numFmtId="168" fontId="27" fillId="0" borderId="0" xfId="0" applyNumberFormat="1" applyFont="1" applyAlignment="1">
      <alignment horizontal="center"/>
    </xf>
    <xf numFmtId="0" fontId="27" fillId="0" borderId="0" xfId="0" applyFont="1" applyBorder="1"/>
    <xf numFmtId="0" fontId="27" fillId="0" borderId="30" xfId="0" applyFont="1" applyBorder="1"/>
    <xf numFmtId="0" fontId="4" fillId="2" borderId="32" xfId="0" applyFont="1" applyFill="1" applyBorder="1" applyAlignment="1" applyProtection="1">
      <alignment horizontal="center" vertical="top" wrapText="1"/>
    </xf>
    <xf numFmtId="0" fontId="23" fillId="7" borderId="33"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165" fontId="23" fillId="7" borderId="26" xfId="1" applyNumberFormat="1" applyFont="1" applyFill="1" applyBorder="1" applyAlignment="1" applyProtection="1">
      <alignment horizontal="center" vertical="center" wrapText="1"/>
    </xf>
    <xf numFmtId="168" fontId="23" fillId="7" borderId="27" xfId="1" applyNumberFormat="1" applyFont="1" applyFill="1" applyBorder="1" applyAlignment="1" applyProtection="1">
      <alignment horizontal="center" vertical="center" wrapText="1"/>
    </xf>
    <xf numFmtId="0" fontId="4" fillId="3" borderId="1" xfId="0" applyFont="1" applyFill="1" applyBorder="1" applyAlignment="1" applyProtection="1">
      <alignment horizontal="center" vertical="top" wrapText="1"/>
    </xf>
    <xf numFmtId="0" fontId="27" fillId="0" borderId="7" xfId="0" applyFont="1" applyBorder="1" applyAlignment="1" applyProtection="1">
      <alignment horizontal="center" vertical="top" wrapText="1"/>
    </xf>
    <xf numFmtId="0" fontId="27" fillId="0" borderId="8" xfId="0" applyFont="1" applyFill="1" applyBorder="1" applyAlignment="1" applyProtection="1">
      <alignment horizontal="center" wrapText="1"/>
    </xf>
    <xf numFmtId="2" fontId="27" fillId="0" borderId="8" xfId="1" applyNumberFormat="1" applyFont="1" applyBorder="1" applyAlignment="1" applyProtection="1">
      <alignment horizontal="center" wrapText="1"/>
    </xf>
    <xf numFmtId="165" fontId="22" fillId="0" borderId="8" xfId="1" applyNumberFormat="1" applyFont="1" applyFill="1" applyBorder="1" applyAlignment="1" applyProtection="1">
      <alignment wrapText="1"/>
      <protection locked="0"/>
    </xf>
    <xf numFmtId="168" fontId="22" fillId="0" borderId="17" xfId="1" applyNumberFormat="1" applyFont="1" applyBorder="1" applyAlignment="1" applyProtection="1">
      <alignment horizontal="center" wrapText="1"/>
    </xf>
    <xf numFmtId="0" fontId="27" fillId="0" borderId="7" xfId="0" applyFont="1" applyBorder="1" applyAlignment="1" applyProtection="1">
      <alignment horizontal="center" vertical="center" wrapText="1"/>
    </xf>
    <xf numFmtId="0" fontId="27" fillId="0" borderId="8" xfId="0" applyFont="1" applyFill="1" applyBorder="1" applyAlignment="1" applyProtection="1">
      <alignment horizontal="center" vertical="center" wrapText="1"/>
    </xf>
    <xf numFmtId="2" fontId="27" fillId="0" borderId="8" xfId="1" applyNumberFormat="1" applyFont="1" applyBorder="1" applyAlignment="1" applyProtection="1">
      <alignment horizontal="center" vertical="center" wrapText="1"/>
    </xf>
    <xf numFmtId="165" fontId="22" fillId="0" borderId="8" xfId="1" applyNumberFormat="1" applyFont="1" applyFill="1" applyBorder="1" applyAlignment="1" applyProtection="1">
      <alignment vertical="center" wrapText="1"/>
      <protection locked="0"/>
    </xf>
    <xf numFmtId="168" fontId="22" fillId="0" borderId="17" xfId="1" applyNumberFormat="1" applyFont="1" applyBorder="1" applyAlignment="1" applyProtection="1">
      <alignment horizontal="center" vertical="center" wrapText="1"/>
    </xf>
    <xf numFmtId="0" fontId="4" fillId="3" borderId="7" xfId="0" applyFont="1" applyFill="1" applyBorder="1" applyAlignment="1" applyProtection="1">
      <alignment horizontal="center" vertical="top" wrapText="1"/>
    </xf>
    <xf numFmtId="0" fontId="22" fillId="0" borderId="7" xfId="0" applyFont="1" applyBorder="1" applyAlignment="1" applyProtection="1">
      <alignment horizontal="center" vertical="center" wrapText="1"/>
    </xf>
    <xf numFmtId="0" fontId="27" fillId="2" borderId="8" xfId="0" applyFont="1" applyFill="1" applyBorder="1" applyAlignment="1" applyProtection="1">
      <alignment horizontal="center" vertical="center" wrapText="1"/>
    </xf>
    <xf numFmtId="2" fontId="22" fillId="2" borderId="8" xfId="1" applyNumberFormat="1" applyFont="1" applyFill="1" applyBorder="1" applyAlignment="1" applyProtection="1">
      <alignment horizontal="center" vertical="center" wrapText="1"/>
    </xf>
    <xf numFmtId="0" fontId="4" fillId="3" borderId="4" xfId="0" applyFont="1" applyFill="1" applyBorder="1" applyAlignment="1" applyProtection="1">
      <alignment horizontal="center" wrapText="1"/>
    </xf>
    <xf numFmtId="0" fontId="22" fillId="0" borderId="7" xfId="0" applyFont="1" applyBorder="1" applyAlignment="1" applyProtection="1">
      <alignment horizontal="center" vertical="top" wrapText="1"/>
    </xf>
    <xf numFmtId="0" fontId="22" fillId="0" borderId="8" xfId="0" applyFont="1" applyFill="1" applyBorder="1" applyAlignment="1" applyProtection="1">
      <alignment horizontal="center" wrapText="1"/>
    </xf>
    <xf numFmtId="0" fontId="22" fillId="0" borderId="8" xfId="0" applyFont="1" applyFill="1" applyBorder="1" applyAlignment="1" applyProtection="1">
      <alignment horizontal="center" vertical="center" wrapText="1"/>
    </xf>
    <xf numFmtId="2" fontId="22" fillId="0" borderId="8" xfId="1" applyNumberFormat="1" applyFont="1" applyBorder="1" applyAlignment="1" applyProtection="1">
      <alignment horizontal="center" vertical="center" wrapText="1"/>
    </xf>
    <xf numFmtId="0" fontId="22" fillId="0" borderId="8" xfId="0" applyFont="1" applyBorder="1" applyAlignment="1" applyProtection="1">
      <alignment horizontal="center" vertical="center" wrapText="1"/>
    </xf>
    <xf numFmtId="168" fontId="30" fillId="0" borderId="14" xfId="1" applyNumberFormat="1" applyFont="1" applyBorder="1" applyAlignment="1">
      <alignment horizontal="center"/>
    </xf>
    <xf numFmtId="0" fontId="31" fillId="0" borderId="8" xfId="0" applyFont="1" applyBorder="1" applyAlignment="1">
      <alignment vertical="center" wrapText="1"/>
    </xf>
    <xf numFmtId="0" fontId="31" fillId="0" borderId="8" xfId="0" applyFont="1" applyBorder="1" applyAlignment="1">
      <alignment horizontal="center" vertical="center" wrapText="1"/>
    </xf>
    <xf numFmtId="0" fontId="32" fillId="0" borderId="8" xfId="0" applyFont="1" applyBorder="1" applyAlignment="1">
      <alignment horizontal="center" vertical="center" wrapText="1"/>
    </xf>
    <xf numFmtId="168" fontId="32" fillId="0" borderId="8" xfId="1" applyNumberFormat="1" applyFont="1" applyBorder="1" applyAlignment="1">
      <alignment horizontal="center" vertical="center" wrapText="1"/>
    </xf>
    <xf numFmtId="0" fontId="32" fillId="0" borderId="8" xfId="0" applyFont="1" applyBorder="1" applyAlignment="1">
      <alignment vertical="center" wrapText="1"/>
    </xf>
    <xf numFmtId="168" fontId="42" fillId="0" borderId="8" xfId="1" applyNumberFormat="1" applyFont="1" applyBorder="1" applyAlignment="1">
      <alignment horizontal="center" vertical="center" wrapText="1"/>
    </xf>
    <xf numFmtId="0" fontId="32" fillId="0" borderId="22" xfId="0" applyFont="1" applyBorder="1" applyAlignment="1">
      <alignment vertical="center" wrapText="1"/>
    </xf>
    <xf numFmtId="0" fontId="32" fillId="0" borderId="22" xfId="0" applyFont="1" applyBorder="1" applyAlignment="1">
      <alignment horizontal="center" vertical="center" wrapText="1"/>
    </xf>
    <xf numFmtId="0" fontId="31" fillId="0" borderId="22" xfId="0" applyFont="1" applyBorder="1" applyAlignment="1">
      <alignment vertical="center" wrapText="1"/>
    </xf>
    <xf numFmtId="0" fontId="32" fillId="0" borderId="32" xfId="0" applyFont="1" applyBorder="1" applyAlignment="1">
      <alignment horizontal="center" vertical="center" wrapText="1"/>
    </xf>
    <xf numFmtId="168" fontId="30" fillId="0" borderId="0" xfId="1" applyNumberFormat="1" applyFont="1" applyAlignment="1">
      <alignment horizontal="center"/>
    </xf>
    <xf numFmtId="168" fontId="6" fillId="3" borderId="18" xfId="1" applyNumberFormat="1" applyFont="1" applyFill="1" applyBorder="1" applyAlignment="1" applyProtection="1">
      <alignment horizontal="center" wrapText="1"/>
    </xf>
    <xf numFmtId="0" fontId="27" fillId="0" borderId="19" xfId="0" applyFont="1" applyBorder="1"/>
    <xf numFmtId="0" fontId="30" fillId="0" borderId="12" xfId="0" applyFont="1" applyBorder="1" applyAlignment="1">
      <alignment wrapText="1"/>
    </xf>
    <xf numFmtId="0" fontId="27" fillId="0" borderId="20" xfId="0" applyFont="1" applyBorder="1"/>
    <xf numFmtId="0" fontId="6" fillId="6" borderId="21" xfId="4" applyFont="1" applyFill="1" applyBorder="1" applyAlignment="1">
      <alignment horizontal="center" vertical="center"/>
    </xf>
    <xf numFmtId="0" fontId="6" fillId="6" borderId="8" xfId="4" applyFont="1" applyFill="1" applyBorder="1" applyAlignment="1">
      <alignment horizontal="center" vertical="center"/>
    </xf>
    <xf numFmtId="0" fontId="6" fillId="6" borderId="8" xfId="4" applyNumberFormat="1" applyFont="1" applyFill="1" applyBorder="1" applyAlignment="1">
      <alignment horizontal="center" vertical="center" wrapText="1"/>
    </xf>
    <xf numFmtId="0" fontId="6" fillId="6" borderId="17" xfId="4" applyFont="1" applyFill="1" applyBorder="1" applyAlignment="1">
      <alignment horizontal="center" vertical="center"/>
    </xf>
    <xf numFmtId="0" fontId="5" fillId="0" borderId="8" xfId="4" applyFont="1" applyFill="1" applyBorder="1" applyAlignment="1">
      <alignment horizontal="left" vertical="top"/>
    </xf>
    <xf numFmtId="0" fontId="6" fillId="0" borderId="8" xfId="4" applyFont="1" applyFill="1" applyBorder="1" applyAlignment="1">
      <alignment horizontal="left" vertical="top" wrapText="1"/>
    </xf>
    <xf numFmtId="1" fontId="5" fillId="0" borderId="8" xfId="4" applyNumberFormat="1" applyFont="1" applyFill="1" applyBorder="1" applyAlignment="1">
      <alignment horizontal="center" vertical="top"/>
    </xf>
    <xf numFmtId="0" fontId="5" fillId="0" borderId="8" xfId="4" applyFont="1" applyFill="1" applyBorder="1" applyAlignment="1">
      <alignment horizontal="center" vertical="center"/>
    </xf>
    <xf numFmtId="0" fontId="5" fillId="0" borderId="8" xfId="4" applyFont="1" applyFill="1" applyBorder="1" applyAlignment="1">
      <alignment horizontal="left" vertical="top" wrapText="1"/>
    </xf>
    <xf numFmtId="1" fontId="5" fillId="0" borderId="8" xfId="4" applyNumberFormat="1" applyFont="1" applyFill="1" applyBorder="1" applyAlignment="1">
      <alignment horizontal="center" vertical="center"/>
    </xf>
    <xf numFmtId="0" fontId="22" fillId="0" borderId="22" xfId="0" applyFont="1" applyBorder="1"/>
    <xf numFmtId="168" fontId="23" fillId="2" borderId="18" xfId="1" applyNumberFormat="1" applyFont="1" applyFill="1" applyBorder="1" applyAlignment="1">
      <alignment horizontal="center"/>
    </xf>
    <xf numFmtId="0" fontId="29" fillId="0" borderId="8" xfId="0" applyFont="1" applyBorder="1" applyAlignment="1">
      <alignment horizontal="left" vertical="top"/>
    </xf>
    <xf numFmtId="0" fontId="32" fillId="0" borderId="23" xfId="0" applyFont="1" applyBorder="1" applyAlignment="1">
      <alignment horizontal="center" vertical="center" wrapText="1"/>
    </xf>
    <xf numFmtId="170" fontId="4" fillId="0" borderId="8" xfId="15" applyNumberFormat="1" applyFont="1" applyBorder="1" applyAlignment="1">
      <alignment horizontal="center" vertical="center" wrapText="1"/>
    </xf>
    <xf numFmtId="170" fontId="21" fillId="0" borderId="8" xfId="15" applyNumberFormat="1" applyFont="1" applyBorder="1" applyAlignment="1">
      <alignment horizontal="center" vertical="center" wrapText="1"/>
    </xf>
    <xf numFmtId="170" fontId="21" fillId="0" borderId="22" xfId="15" applyNumberFormat="1" applyFont="1" applyBorder="1" applyAlignment="1">
      <alignment horizontal="center" vertical="center" wrapText="1"/>
    </xf>
    <xf numFmtId="170" fontId="21" fillId="0" borderId="32" xfId="15" applyNumberFormat="1" applyFont="1" applyBorder="1" applyAlignment="1">
      <alignment horizontal="center" vertical="center" wrapText="1"/>
    </xf>
    <xf numFmtId="170" fontId="21" fillId="0" borderId="0" xfId="15" applyNumberFormat="1" applyFont="1" applyAlignment="1">
      <alignment horizontal="center"/>
    </xf>
    <xf numFmtId="0" fontId="32" fillId="0" borderId="8" xfId="0" applyFont="1" applyBorder="1" applyAlignment="1">
      <alignment horizontal="center" vertical="center" wrapText="1"/>
    </xf>
    <xf numFmtId="0" fontId="30" fillId="0" borderId="8" xfId="0" applyFont="1" applyBorder="1" applyAlignment="1">
      <alignment horizontal="center" vertical="center" wrapText="1"/>
    </xf>
    <xf numFmtId="170" fontId="21" fillId="0" borderId="8" xfId="15" applyNumberFormat="1" applyFont="1" applyBorder="1" applyAlignment="1">
      <alignment horizontal="center" vertical="center" wrapText="1"/>
    </xf>
    <xf numFmtId="168" fontId="30" fillId="0" borderId="8" xfId="1" applyNumberFormat="1" applyFont="1" applyBorder="1" applyAlignment="1">
      <alignment horizontal="center" vertical="center" wrapText="1"/>
    </xf>
    <xf numFmtId="0" fontId="17" fillId="0" borderId="0" xfId="0" applyFont="1" applyFill="1" applyBorder="1" applyAlignment="1">
      <alignment horizontal="center" vertical="center"/>
    </xf>
    <xf numFmtId="168" fontId="29" fillId="0" borderId="8" xfId="1" applyNumberFormat="1" applyFont="1" applyBorder="1" applyAlignment="1">
      <alignment horizontal="center" vertical="center" wrapText="1"/>
    </xf>
    <xf numFmtId="0" fontId="32" fillId="0" borderId="35" xfId="0" applyFont="1" applyBorder="1" applyAlignment="1">
      <alignment horizontal="center" vertical="center" wrapText="1"/>
    </xf>
    <xf numFmtId="0" fontId="30" fillId="0" borderId="35" xfId="0" applyFont="1" applyBorder="1" applyAlignment="1">
      <alignment horizontal="center" vertical="center" wrapText="1"/>
    </xf>
    <xf numFmtId="168" fontId="29" fillId="0" borderId="15" xfId="1" applyNumberFormat="1" applyFont="1" applyBorder="1" applyAlignment="1">
      <alignment horizontal="center" vertical="center" wrapText="1"/>
    </xf>
    <xf numFmtId="0" fontId="31" fillId="0" borderId="8" xfId="0" applyFont="1" applyFill="1" applyBorder="1" applyAlignment="1">
      <alignment vertical="center" wrapText="1"/>
    </xf>
    <xf numFmtId="170" fontId="21" fillId="0" borderId="8" xfId="15" applyNumberFormat="1" applyFont="1" applyBorder="1" applyAlignment="1">
      <alignment horizontal="center"/>
    </xf>
    <xf numFmtId="0" fontId="3" fillId="0" borderId="0" xfId="0" applyFont="1" applyBorder="1" applyAlignment="1">
      <alignment vertical="center" wrapText="1"/>
    </xf>
    <xf numFmtId="0" fontId="2" fillId="0" borderId="9" xfId="0" applyFont="1" applyBorder="1"/>
    <xf numFmtId="0" fontId="45" fillId="0" borderId="8" xfId="2" applyFont="1" applyFill="1" applyBorder="1" applyAlignment="1">
      <alignment vertical="top"/>
    </xf>
    <xf numFmtId="0" fontId="45" fillId="0" borderId="8" xfId="2" applyFont="1" applyFill="1" applyBorder="1" applyAlignment="1">
      <alignment horizontal="center" vertical="center"/>
    </xf>
    <xf numFmtId="168" fontId="45" fillId="0" borderId="8" xfId="2" applyNumberFormat="1" applyFont="1" applyFill="1" applyBorder="1" applyAlignment="1">
      <alignment horizontal="center" vertical="center" wrapText="1"/>
    </xf>
    <xf numFmtId="168" fontId="45" fillId="0" borderId="8" xfId="1" applyNumberFormat="1" applyFont="1" applyFill="1" applyBorder="1" applyAlignment="1">
      <alignment horizontal="center" vertical="center" wrapText="1"/>
    </xf>
    <xf numFmtId="0" fontId="45" fillId="0" borderId="24" xfId="2" applyFont="1" applyFill="1" applyBorder="1" applyAlignment="1">
      <alignment horizontal="center" vertical="top"/>
    </xf>
    <xf numFmtId="0" fontId="45" fillId="0" borderId="24" xfId="2" applyFont="1" applyFill="1" applyBorder="1" applyAlignment="1">
      <alignment vertical="top"/>
    </xf>
    <xf numFmtId="0" fontId="45" fillId="0" borderId="24" xfId="2" applyFont="1" applyFill="1" applyBorder="1" applyAlignment="1">
      <alignment horizontal="center" vertical="center"/>
    </xf>
    <xf numFmtId="168" fontId="45" fillId="0" borderId="24" xfId="2" applyNumberFormat="1" applyFont="1" applyFill="1" applyBorder="1" applyAlignment="1">
      <alignment horizontal="center" vertical="center" wrapText="1"/>
    </xf>
    <xf numFmtId="168" fontId="45" fillId="0" borderId="24" xfId="1" applyNumberFormat="1" applyFont="1" applyFill="1" applyBorder="1" applyAlignment="1">
      <alignment horizontal="center" vertical="center" wrapText="1"/>
    </xf>
    <xf numFmtId="2" fontId="45" fillId="0" borderId="24" xfId="2" applyNumberFormat="1" applyFont="1" applyFill="1" applyBorder="1" applyAlignment="1">
      <alignment vertical="top"/>
    </xf>
    <xf numFmtId="0" fontId="2" fillId="0" borderId="24" xfId="2" applyFont="1" applyFill="1" applyBorder="1" applyAlignment="1">
      <alignment horizontal="center" vertical="center"/>
    </xf>
    <xf numFmtId="168" fontId="2" fillId="0" borderId="24" xfId="2" applyNumberFormat="1" applyFont="1" applyFill="1" applyBorder="1" applyAlignment="1">
      <alignment horizontal="center" vertical="center"/>
    </xf>
    <xf numFmtId="168" fontId="2" fillId="0" borderId="24" xfId="1" applyNumberFormat="1" applyFont="1" applyFill="1" applyBorder="1" applyAlignment="1">
      <alignment horizontal="center" vertical="center"/>
    </xf>
    <xf numFmtId="2" fontId="2" fillId="0" borderId="24" xfId="2" applyNumberFormat="1" applyFont="1" applyFill="1" applyBorder="1" applyAlignment="1">
      <alignment vertical="top"/>
    </xf>
    <xf numFmtId="0" fontId="2" fillId="0" borderId="24" xfId="2" applyFont="1" applyFill="1" applyBorder="1" applyAlignment="1">
      <alignment vertical="top" wrapText="1"/>
    </xf>
    <xf numFmtId="0" fontId="2" fillId="0" borderId="24" xfId="2" applyFont="1" applyFill="1" applyBorder="1" applyAlignment="1">
      <alignment horizontal="center" vertical="center" wrapText="1"/>
    </xf>
    <xf numFmtId="166" fontId="2" fillId="0" borderId="24" xfId="2" applyNumberFormat="1" applyFont="1" applyFill="1" applyBorder="1" applyAlignment="1">
      <alignment horizontal="center" vertical="center" wrapText="1"/>
    </xf>
    <xf numFmtId="168" fontId="47" fillId="0" borderId="24" xfId="2" applyNumberFormat="1" applyFont="1" applyFill="1" applyBorder="1" applyAlignment="1">
      <alignment horizontal="center" vertical="center"/>
    </xf>
    <xf numFmtId="168" fontId="2" fillId="0" borderId="24" xfId="1" applyNumberFormat="1" applyFont="1" applyFill="1" applyBorder="1" applyAlignment="1">
      <alignment horizontal="center" vertical="center" wrapText="1"/>
    </xf>
    <xf numFmtId="166" fontId="47" fillId="0" borderId="24" xfId="2" applyNumberFormat="1" applyFont="1" applyFill="1" applyBorder="1" applyAlignment="1">
      <alignment horizontal="center" vertical="center"/>
    </xf>
    <xf numFmtId="0" fontId="45" fillId="0" borderId="24" xfId="2" applyFont="1" applyFill="1" applyBorder="1" applyAlignment="1">
      <alignment vertical="top" wrapText="1"/>
    </xf>
    <xf numFmtId="0" fontId="47" fillId="0" borderId="24" xfId="2" applyFont="1" applyFill="1" applyBorder="1" applyAlignment="1">
      <alignment horizontal="center" vertical="center"/>
    </xf>
    <xf numFmtId="2" fontId="47" fillId="0" borderId="24" xfId="4" applyNumberFormat="1" applyFont="1" applyBorder="1" applyAlignment="1">
      <alignment vertical="top"/>
    </xf>
    <xf numFmtId="0" fontId="48" fillId="0" borderId="24" xfId="4" applyFont="1" applyBorder="1" applyAlignment="1">
      <alignment vertical="top"/>
    </xf>
    <xf numFmtId="0" fontId="47" fillId="0" borderId="24" xfId="4" applyFont="1" applyBorder="1" applyAlignment="1">
      <alignment horizontal="center" vertical="top"/>
    </xf>
    <xf numFmtId="2" fontId="47" fillId="0" borderId="24" xfId="4" applyNumberFormat="1" applyFont="1" applyBorder="1" applyAlignment="1">
      <alignment horizontal="center" vertical="top"/>
    </xf>
    <xf numFmtId="0" fontId="47" fillId="0" borderId="24" xfId="4" applyFont="1" applyBorder="1" applyAlignment="1">
      <alignment vertical="top" wrapText="1"/>
    </xf>
    <xf numFmtId="0" fontId="47" fillId="0" borderId="24" xfId="4" applyFont="1" applyBorder="1" applyAlignment="1">
      <alignment horizontal="center" vertical="center"/>
    </xf>
    <xf numFmtId="0" fontId="49" fillId="0" borderId="24" xfId="2" applyFont="1" applyFill="1" applyBorder="1" applyAlignment="1">
      <alignment vertical="top"/>
    </xf>
    <xf numFmtId="0" fontId="48" fillId="0" borderId="24" xfId="2" applyFont="1" applyFill="1" applyBorder="1" applyAlignment="1">
      <alignment vertical="top"/>
    </xf>
    <xf numFmtId="0" fontId="49" fillId="0" borderId="24" xfId="2" applyFont="1" applyFill="1" applyBorder="1" applyAlignment="1">
      <alignment horizontal="center" vertical="center"/>
    </xf>
    <xf numFmtId="168" fontId="49" fillId="0" borderId="24" xfId="2" applyNumberFormat="1" applyFont="1" applyFill="1" applyBorder="1" applyAlignment="1">
      <alignment horizontal="center" vertical="center"/>
    </xf>
    <xf numFmtId="168" fontId="48" fillId="0" borderId="24" xfId="1" applyNumberFormat="1" applyFont="1" applyFill="1" applyBorder="1" applyAlignment="1">
      <alignment horizontal="center" vertical="center"/>
    </xf>
    <xf numFmtId="2" fontId="48" fillId="0" borderId="24" xfId="0" applyNumberFormat="1" applyFont="1" applyBorder="1" applyAlignment="1">
      <alignment horizontal="center" vertical="top"/>
    </xf>
    <xf numFmtId="0" fontId="50" fillId="0" borderId="24" xfId="0" applyFont="1" applyBorder="1" applyAlignment="1">
      <alignment vertical="top" wrapText="1"/>
    </xf>
    <xf numFmtId="0" fontId="50" fillId="0" borderId="24" xfId="0" applyFont="1" applyBorder="1" applyAlignment="1">
      <alignment horizontal="center"/>
    </xf>
    <xf numFmtId="168" fontId="50" fillId="0" borderId="24" xfId="0" applyNumberFormat="1" applyFont="1" applyBorder="1" applyAlignment="1">
      <alignment horizontal="center"/>
    </xf>
    <xf numFmtId="168" fontId="50" fillId="0" borderId="24" xfId="1" applyNumberFormat="1" applyFont="1" applyBorder="1" applyAlignment="1">
      <alignment horizontal="center"/>
    </xf>
    <xf numFmtId="2" fontId="51" fillId="0" borderId="24" xfId="0" applyNumberFormat="1" applyFont="1" applyBorder="1" applyAlignment="1">
      <alignment horizontal="center" vertical="top"/>
    </xf>
    <xf numFmtId="0" fontId="51" fillId="0" borderId="24" xfId="0" applyFont="1" applyBorder="1" applyAlignment="1">
      <alignment vertical="top" wrapText="1"/>
    </xf>
    <xf numFmtId="0" fontId="2" fillId="0" borderId="24" xfId="0" applyFont="1" applyBorder="1" applyAlignment="1">
      <alignment horizontal="center"/>
    </xf>
    <xf numFmtId="0" fontId="51" fillId="0" borderId="24" xfId="0" applyFont="1" applyBorder="1" applyAlignment="1">
      <alignment horizontal="center"/>
    </xf>
    <xf numFmtId="168" fontId="51" fillId="0" borderId="24" xfId="0" applyNumberFormat="1" applyFont="1" applyBorder="1" applyAlignment="1">
      <alignment horizontal="center"/>
    </xf>
    <xf numFmtId="168" fontId="51" fillId="0" borderId="24" xfId="1" applyNumberFormat="1" applyFont="1" applyBorder="1" applyAlignment="1">
      <alignment horizontal="center"/>
    </xf>
    <xf numFmtId="0" fontId="47" fillId="0" borderId="24" xfId="2" applyFont="1" applyFill="1" applyBorder="1"/>
    <xf numFmtId="4" fontId="47" fillId="0" borderId="24" xfId="2" applyNumberFormat="1" applyFont="1" applyFill="1" applyBorder="1" applyAlignment="1">
      <alignment horizontal="center"/>
    </xf>
    <xf numFmtId="168" fontId="47" fillId="0" borderId="24" xfId="2" applyNumberFormat="1" applyFont="1" applyFill="1" applyBorder="1" applyAlignment="1">
      <alignment horizontal="center"/>
    </xf>
    <xf numFmtId="168" fontId="48" fillId="0" borderId="24" xfId="1" applyNumberFormat="1" applyFont="1" applyFill="1" applyBorder="1" applyAlignment="1">
      <alignment horizontal="center"/>
    </xf>
    <xf numFmtId="0" fontId="47" fillId="0" borderId="8" xfId="2" applyFont="1" applyFill="1" applyBorder="1"/>
    <xf numFmtId="0" fontId="48" fillId="0" borderId="8" xfId="2" applyFont="1" applyFill="1" applyBorder="1"/>
    <xf numFmtId="1" fontId="47" fillId="0" borderId="8" xfId="2" applyNumberFormat="1" applyFont="1" applyFill="1" applyBorder="1" applyAlignment="1">
      <alignment horizontal="center"/>
    </xf>
    <xf numFmtId="0" fontId="47" fillId="0" borderId="8" xfId="2" applyFont="1" applyFill="1" applyBorder="1" applyAlignment="1">
      <alignment horizontal="center"/>
    </xf>
    <xf numFmtId="168" fontId="47" fillId="0" borderId="8" xfId="2" applyNumberFormat="1" applyFont="1" applyFill="1" applyBorder="1" applyAlignment="1">
      <alignment horizontal="center"/>
    </xf>
    <xf numFmtId="168" fontId="48" fillId="2" borderId="8" xfId="1" applyNumberFormat="1" applyFont="1" applyFill="1" applyBorder="1" applyAlignment="1">
      <alignment horizontal="center"/>
    </xf>
    <xf numFmtId="0" fontId="48" fillId="0" borderId="4" xfId="2" applyFont="1" applyFill="1" applyBorder="1"/>
    <xf numFmtId="1" fontId="47" fillId="0" borderId="5" xfId="2" applyNumberFormat="1" applyFont="1" applyFill="1" applyBorder="1" applyAlignment="1">
      <alignment horizontal="center"/>
    </xf>
    <xf numFmtId="0" fontId="47" fillId="0" borderId="5" xfId="2" applyFont="1" applyFill="1" applyBorder="1" applyAlignment="1">
      <alignment horizontal="center"/>
    </xf>
    <xf numFmtId="168" fontId="47" fillId="0" borderId="9" xfId="2" applyNumberFormat="1" applyFont="1" applyFill="1" applyBorder="1" applyAlignment="1">
      <alignment horizontal="center"/>
    </xf>
    <xf numFmtId="0" fontId="2" fillId="0" borderId="8" xfId="0" applyFont="1" applyBorder="1" applyAlignment="1"/>
    <xf numFmtId="168" fontId="45" fillId="2" borderId="8" xfId="1" applyNumberFormat="1" applyFont="1" applyFill="1" applyBorder="1" applyAlignment="1">
      <alignment horizontal="center"/>
    </xf>
    <xf numFmtId="0" fontId="0" fillId="0" borderId="0" xfId="0" applyAlignment="1">
      <alignment horizontal="center"/>
    </xf>
    <xf numFmtId="168" fontId="0" fillId="0" borderId="0" xfId="0" applyNumberFormat="1" applyAlignment="1">
      <alignment horizontal="center"/>
    </xf>
    <xf numFmtId="168" fontId="0" fillId="0" borderId="0" xfId="1" applyNumberFormat="1" applyFont="1" applyAlignment="1">
      <alignment horizontal="center"/>
    </xf>
    <xf numFmtId="0" fontId="30" fillId="0" borderId="20" xfId="0" applyFont="1" applyFill="1" applyBorder="1" applyAlignment="1">
      <alignment horizontal="center" vertical="center"/>
    </xf>
    <xf numFmtId="0" fontId="30" fillId="0" borderId="0" xfId="0" applyFont="1" applyFill="1" applyBorder="1" applyAlignment="1"/>
    <xf numFmtId="0" fontId="30" fillId="0" borderId="0" xfId="0" applyFont="1" applyFill="1" applyBorder="1" applyAlignment="1">
      <alignment horizontal="center" vertical="center"/>
    </xf>
    <xf numFmtId="4" fontId="30" fillId="0" borderId="0" xfId="0" applyNumberFormat="1" applyFont="1" applyFill="1" applyBorder="1" applyAlignment="1">
      <alignment horizontal="center" vertical="center"/>
    </xf>
    <xf numFmtId="168" fontId="30" fillId="0" borderId="0" xfId="0" applyNumberFormat="1" applyFont="1" applyFill="1" applyBorder="1" applyAlignment="1"/>
    <xf numFmtId="168" fontId="30" fillId="0" borderId="0" xfId="0" applyNumberFormat="1" applyFont="1" applyFill="1" applyBorder="1" applyAlignment="1">
      <alignment horizontal="center"/>
    </xf>
    <xf numFmtId="0" fontId="17" fillId="0" borderId="0" xfId="0" applyFont="1" applyFill="1" applyBorder="1" applyAlignment="1">
      <alignment horizontal="left" indent="1"/>
    </xf>
    <xf numFmtId="168" fontId="30" fillId="0" borderId="24" xfId="0" applyNumberFormat="1" applyFont="1" applyFill="1" applyBorder="1" applyAlignment="1">
      <alignment horizontal="center"/>
    </xf>
    <xf numFmtId="0" fontId="29" fillId="0" borderId="8" xfId="0" applyFont="1" applyFill="1" applyBorder="1" applyAlignment="1">
      <alignment horizontal="center" vertical="center"/>
    </xf>
    <xf numFmtId="4" fontId="4" fillId="0" borderId="8" xfId="0" applyNumberFormat="1" applyFont="1" applyFill="1" applyBorder="1" applyAlignment="1">
      <alignment horizontal="center" vertical="center"/>
    </xf>
    <xf numFmtId="168" fontId="4" fillId="0" borderId="8" xfId="14" applyNumberFormat="1" applyFont="1" applyFill="1" applyBorder="1" applyAlignment="1">
      <alignment horizontal="center" vertical="center"/>
    </xf>
    <xf numFmtId="0" fontId="21" fillId="0" borderId="0" xfId="0" applyFont="1" applyFill="1" applyBorder="1" applyAlignment="1"/>
    <xf numFmtId="0" fontId="21" fillId="0" borderId="15" xfId="0" applyFont="1" applyFill="1" applyBorder="1" applyAlignment="1"/>
    <xf numFmtId="4" fontId="21" fillId="0" borderId="0" xfId="0" applyNumberFormat="1" applyFont="1" applyFill="1" applyBorder="1" applyAlignment="1">
      <alignment horizontal="center"/>
    </xf>
    <xf numFmtId="168" fontId="21" fillId="0" borderId="0" xfId="0" applyNumberFormat="1" applyFont="1" applyFill="1" applyBorder="1" applyAlignment="1">
      <alignment horizontal="center"/>
    </xf>
    <xf numFmtId="168" fontId="21" fillId="0" borderId="24" xfId="8" applyNumberFormat="1" applyFont="1" applyFill="1" applyBorder="1" applyAlignment="1">
      <alignment horizontal="center"/>
    </xf>
    <xf numFmtId="0" fontId="17" fillId="0" borderId="0" xfId="0" applyFont="1" applyFill="1" applyBorder="1" applyAlignment="1"/>
    <xf numFmtId="4" fontId="21" fillId="0" borderId="15" xfId="0" applyNumberFormat="1" applyFont="1" applyFill="1" applyBorder="1" applyAlignment="1">
      <alignment horizontal="center"/>
    </xf>
    <xf numFmtId="168" fontId="21" fillId="0" borderId="24" xfId="0" applyNumberFormat="1" applyFont="1" applyFill="1" applyBorder="1" applyAlignment="1">
      <alignment horizontal="center"/>
    </xf>
    <xf numFmtId="3" fontId="21" fillId="0" borderId="24" xfId="0" applyNumberFormat="1" applyFont="1" applyFill="1" applyBorder="1" applyAlignment="1">
      <alignment horizontal="center"/>
    </xf>
    <xf numFmtId="0" fontId="21" fillId="0" borderId="18" xfId="0" applyFont="1" applyFill="1" applyBorder="1" applyAlignment="1">
      <alignment horizontal="center"/>
    </xf>
    <xf numFmtId="0" fontId="4" fillId="0" borderId="43" xfId="0" applyFont="1" applyFill="1" applyBorder="1" applyAlignment="1">
      <alignment horizontal="left" indent="1"/>
    </xf>
    <xf numFmtId="0" fontId="17" fillId="0" borderId="48" xfId="0" applyFont="1" applyFill="1" applyBorder="1" applyAlignment="1"/>
    <xf numFmtId="0" fontId="21" fillId="0" borderId="48" xfId="0" applyFont="1" applyFill="1" applyBorder="1" applyAlignment="1"/>
    <xf numFmtId="4" fontId="4" fillId="0" borderId="44" xfId="0" applyNumberFormat="1" applyFont="1" applyFill="1" applyBorder="1" applyAlignment="1">
      <alignment horizontal="center"/>
    </xf>
    <xf numFmtId="4" fontId="21" fillId="0" borderId="44" xfId="0" applyNumberFormat="1" applyFont="1" applyFill="1" applyBorder="1" applyAlignment="1">
      <alignment horizontal="center"/>
    </xf>
    <xf numFmtId="168" fontId="21" fillId="0" borderId="44" xfId="0" applyNumberFormat="1" applyFont="1" applyFill="1" applyBorder="1" applyAlignment="1">
      <alignment horizontal="center"/>
    </xf>
    <xf numFmtId="168" fontId="4" fillId="0" borderId="47" xfId="8" applyNumberFormat="1" applyFont="1" applyFill="1" applyBorder="1" applyAlignment="1">
      <alignment horizontal="center"/>
    </xf>
    <xf numFmtId="0" fontId="4" fillId="0" borderId="0" xfId="0" applyFont="1" applyFill="1" applyBorder="1" applyAlignment="1">
      <alignment horizontal="left" indent="1"/>
    </xf>
    <xf numFmtId="168" fontId="4" fillId="0" borderId="24" xfId="8" applyNumberFormat="1" applyFont="1" applyFill="1" applyBorder="1" applyAlignment="1">
      <alignment horizontal="center"/>
    </xf>
    <xf numFmtId="0" fontId="19" fillId="0" borderId="0" xfId="0" applyFont="1" applyFill="1" applyBorder="1" applyAlignment="1">
      <alignment horizontal="left" indent="1"/>
    </xf>
    <xf numFmtId="0" fontId="54" fillId="0" borderId="0" xfId="0" applyFont="1" applyFill="1" applyBorder="1" applyAlignment="1">
      <alignment horizontal="left" indent="1"/>
    </xf>
    <xf numFmtId="0" fontId="4" fillId="0" borderId="0" xfId="0" applyFont="1" applyFill="1" applyBorder="1" applyAlignment="1"/>
    <xf numFmtId="4" fontId="4" fillId="0" borderId="24" xfId="0" applyNumberFormat="1" applyFont="1" applyFill="1" applyBorder="1" applyAlignment="1">
      <alignment horizontal="center"/>
    </xf>
    <xf numFmtId="168" fontId="21" fillId="0" borderId="22" xfId="8" applyNumberFormat="1" applyFont="1" applyFill="1" applyBorder="1" applyAlignment="1">
      <alignment horizontal="center"/>
    </xf>
    <xf numFmtId="0" fontId="21" fillId="0" borderId="10" xfId="0" applyFont="1" applyFill="1" applyBorder="1" applyAlignment="1">
      <alignment horizontal="center"/>
    </xf>
    <xf numFmtId="0" fontId="21" fillId="0" borderId="52" xfId="0" applyFont="1" applyFill="1" applyBorder="1" applyAlignment="1">
      <alignment horizontal="left" indent="1"/>
    </xf>
    <xf numFmtId="0" fontId="21" fillId="0" borderId="52" xfId="0" applyFont="1" applyFill="1" applyBorder="1" applyAlignment="1"/>
    <xf numFmtId="4" fontId="21" fillId="0" borderId="10" xfId="0" applyNumberFormat="1" applyFont="1" applyFill="1" applyBorder="1" applyAlignment="1">
      <alignment horizontal="center"/>
    </xf>
    <xf numFmtId="168" fontId="21" fillId="0" borderId="10" xfId="0" applyNumberFormat="1" applyFont="1" applyFill="1" applyBorder="1" applyAlignment="1">
      <alignment horizontal="center"/>
    </xf>
    <xf numFmtId="168" fontId="21" fillId="0" borderId="10" xfId="8" applyNumberFormat="1" applyFont="1" applyFill="1" applyBorder="1" applyAlignment="1">
      <alignment horizontal="center"/>
    </xf>
    <xf numFmtId="168" fontId="21" fillId="0" borderId="30" xfId="0" applyNumberFormat="1" applyFont="1" applyFill="1" applyBorder="1" applyAlignment="1">
      <alignment horizontal="center"/>
    </xf>
    <xf numFmtId="0" fontId="17" fillId="0" borderId="52" xfId="0" applyFont="1" applyFill="1" applyBorder="1" applyAlignment="1">
      <alignment horizontal="left" indent="1"/>
    </xf>
    <xf numFmtId="168" fontId="21" fillId="0" borderId="24" xfId="18" applyNumberFormat="1" applyFont="1" applyFill="1" applyBorder="1" applyAlignment="1">
      <alignment horizontal="center"/>
    </xf>
    <xf numFmtId="0" fontId="21" fillId="0" borderId="0" xfId="0" applyNumberFormat="1" applyFont="1" applyFill="1" applyBorder="1" applyAlignment="1">
      <alignment horizontal="left" indent="1"/>
    </xf>
    <xf numFmtId="0" fontId="19" fillId="0" borderId="0" xfId="0" applyNumberFormat="1" applyFont="1" applyFill="1" applyBorder="1" applyAlignment="1">
      <alignment horizontal="left" indent="1"/>
    </xf>
    <xf numFmtId="0" fontId="21" fillId="0" borderId="0" xfId="0" applyFont="1" applyFill="1" applyAlignment="1"/>
    <xf numFmtId="168" fontId="4" fillId="0" borderId="22" xfId="8" applyNumberFormat="1" applyFont="1" applyFill="1" applyBorder="1" applyAlignment="1">
      <alignment horizontal="center"/>
    </xf>
    <xf numFmtId="4" fontId="17" fillId="0" borderId="0" xfId="0" applyNumberFormat="1" applyFont="1" applyFill="1" applyBorder="1" applyAlignment="1">
      <alignment horizontal="left" indent="1"/>
    </xf>
    <xf numFmtId="4" fontId="17" fillId="0" borderId="24" xfId="0" applyNumberFormat="1" applyFont="1" applyFill="1" applyBorder="1" applyAlignment="1">
      <alignment horizontal="center"/>
    </xf>
    <xf numFmtId="168" fontId="17" fillId="0" borderId="24" xfId="8" applyNumberFormat="1" applyFont="1" applyFill="1" applyBorder="1" applyAlignment="1">
      <alignment horizontal="center"/>
    </xf>
    <xf numFmtId="0" fontId="17" fillId="0" borderId="0" xfId="0" applyFont="1" applyFill="1" applyBorder="1" applyAlignment="1">
      <alignment horizontal="center"/>
    </xf>
    <xf numFmtId="0" fontId="21" fillId="0" borderId="0" xfId="0" applyFont="1" applyFill="1" applyBorder="1" applyAlignment="1">
      <alignment horizontal="center"/>
    </xf>
    <xf numFmtId="4" fontId="21" fillId="0" borderId="24" xfId="7" quotePrefix="1" applyNumberFormat="1" applyFont="1" applyFill="1" applyBorder="1" applyAlignment="1">
      <alignment horizontal="center"/>
    </xf>
    <xf numFmtId="0" fontId="17" fillId="0" borderId="0" xfId="12" applyFont="1" applyFill="1" applyBorder="1" applyAlignment="1">
      <alignment horizontal="left" indent="1"/>
    </xf>
    <xf numFmtId="0" fontId="17" fillId="0" borderId="0" xfId="12" applyFont="1" applyFill="1" applyBorder="1" applyAlignment="1"/>
    <xf numFmtId="4" fontId="21" fillId="0" borderId="24" xfId="7" applyNumberFormat="1" applyFont="1" applyFill="1" applyBorder="1" applyAlignment="1">
      <alignment horizontal="center"/>
    </xf>
    <xf numFmtId="4" fontId="4" fillId="0" borderId="24" xfId="0" applyNumberFormat="1" applyFont="1" applyFill="1" applyBorder="1" applyAlignment="1">
      <alignment horizontal="center" vertical="center"/>
    </xf>
    <xf numFmtId="168" fontId="21" fillId="0" borderId="30" xfId="0" applyNumberFormat="1" applyFont="1" applyFill="1" applyBorder="1" applyAlignment="1">
      <alignment horizontal="center" vertical="center"/>
    </xf>
    <xf numFmtId="168" fontId="4" fillId="0" borderId="24" xfId="8" applyNumberFormat="1" applyFont="1" applyFill="1" applyBorder="1" applyAlignment="1">
      <alignment horizontal="center" vertical="center"/>
    </xf>
    <xf numFmtId="168" fontId="4" fillId="0" borderId="53" xfId="8" applyNumberFormat="1" applyFont="1" applyFill="1" applyBorder="1" applyAlignment="1">
      <alignment horizontal="center"/>
    </xf>
    <xf numFmtId="4" fontId="4" fillId="0" borderId="10" xfId="0" applyNumberFormat="1" applyFont="1" applyFill="1" applyBorder="1" applyAlignment="1">
      <alignment horizontal="center"/>
    </xf>
    <xf numFmtId="168" fontId="21" fillId="0" borderId="54" xfId="0" applyNumberFormat="1" applyFont="1" applyFill="1" applyBorder="1" applyAlignment="1">
      <alignment horizontal="center"/>
    </xf>
    <xf numFmtId="4" fontId="4" fillId="0" borderId="0" xfId="0" applyNumberFormat="1" applyFont="1" applyFill="1" applyBorder="1" applyAlignment="1">
      <alignment horizontal="center"/>
    </xf>
    <xf numFmtId="168" fontId="21" fillId="0" borderId="0" xfId="8" applyNumberFormat="1" applyFont="1" applyFill="1" applyBorder="1" applyAlignment="1">
      <alignment horizontal="center"/>
    </xf>
    <xf numFmtId="0" fontId="55" fillId="0" borderId="0" xfId="0" applyFont="1" applyFill="1" applyBorder="1" applyAlignment="1">
      <alignment horizontal="left" indent="1"/>
    </xf>
    <xf numFmtId="3" fontId="21" fillId="0" borderId="0" xfId="0" applyNumberFormat="1" applyFont="1" applyFill="1" applyBorder="1" applyAlignment="1">
      <alignment horizontal="center"/>
    </xf>
    <xf numFmtId="0" fontId="0" fillId="0" borderId="0" xfId="0" applyBorder="1"/>
    <xf numFmtId="0" fontId="0" fillId="0" borderId="0" xfId="0" applyBorder="1" applyAlignment="1">
      <alignment horizontal="center"/>
    </xf>
    <xf numFmtId="168" fontId="0" fillId="0" borderId="0" xfId="0" applyNumberFormat="1" applyBorder="1"/>
    <xf numFmtId="0" fontId="0" fillId="0" borderId="24" xfId="0" applyBorder="1"/>
    <xf numFmtId="0" fontId="0" fillId="0" borderId="15" xfId="0" applyBorder="1"/>
    <xf numFmtId="0" fontId="0" fillId="0" borderId="24" xfId="0" applyBorder="1" applyAlignment="1">
      <alignment horizontal="center"/>
    </xf>
    <xf numFmtId="168" fontId="0" fillId="0" borderId="24" xfId="0" applyNumberFormat="1" applyBorder="1"/>
    <xf numFmtId="0" fontId="13" fillId="0" borderId="22" xfId="0" applyFont="1" applyFill="1" applyBorder="1" applyAlignment="1">
      <alignment horizontal="center" vertical="center"/>
    </xf>
    <xf numFmtId="3" fontId="6" fillId="0" borderId="22" xfId="0" applyNumberFormat="1" applyFont="1" applyFill="1" applyBorder="1" applyAlignment="1">
      <alignment horizontal="center" vertical="center"/>
    </xf>
    <xf numFmtId="168" fontId="6" fillId="0" borderId="22" xfId="14" applyNumberFormat="1" applyFont="1" applyFill="1" applyBorder="1" applyAlignment="1">
      <alignment horizontal="center" vertical="center"/>
    </xf>
    <xf numFmtId="0" fontId="0" fillId="0" borderId="0" xfId="0" applyFill="1" applyBorder="1"/>
    <xf numFmtId="168" fontId="21" fillId="0" borderId="24" xfId="8" applyNumberFormat="1" applyFont="1" applyFill="1" applyBorder="1" applyAlignment="1"/>
    <xf numFmtId="0" fontId="21" fillId="0" borderId="30" xfId="0" applyFont="1" applyFill="1" applyBorder="1" applyAlignment="1"/>
    <xf numFmtId="168" fontId="21" fillId="0" borderId="24" xfId="1" applyNumberFormat="1" applyFont="1" applyFill="1" applyBorder="1" applyAlignment="1">
      <alignment horizontal="center"/>
    </xf>
    <xf numFmtId="0" fontId="17" fillId="0" borderId="30" xfId="0" applyFont="1" applyFill="1" applyBorder="1" applyAlignment="1"/>
    <xf numFmtId="168" fontId="17" fillId="0" borderId="24" xfId="8" applyNumberFormat="1" applyFont="1" applyFill="1" applyBorder="1" applyAlignment="1"/>
    <xf numFmtId="0" fontId="57" fillId="0" borderId="0" xfId="0" applyFont="1" applyBorder="1" applyAlignment="1">
      <alignment vertical="center" wrapText="1"/>
    </xf>
    <xf numFmtId="0" fontId="0" fillId="0" borderId="0" xfId="0" applyBorder="1" applyAlignment="1"/>
    <xf numFmtId="0" fontId="0" fillId="0" borderId="15" xfId="0" applyBorder="1" applyAlignment="1"/>
    <xf numFmtId="168" fontId="21" fillId="0" borderId="24" xfId="1" applyNumberFormat="1" applyFont="1" applyFill="1" applyBorder="1" applyAlignment="1">
      <alignment horizontal="center" vertical="center"/>
    </xf>
    <xf numFmtId="0" fontId="30" fillId="0" borderId="0" xfId="0" applyFont="1" applyFill="1" applyBorder="1" applyAlignment="1">
      <alignment vertical="center"/>
    </xf>
    <xf numFmtId="0" fontId="58" fillId="0" borderId="30" xfId="0" applyFont="1" applyBorder="1" applyAlignment="1">
      <alignment vertical="center"/>
    </xf>
    <xf numFmtId="0" fontId="58" fillId="0" borderId="0" xfId="0" applyFont="1" applyBorder="1" applyAlignment="1">
      <alignment vertical="center"/>
    </xf>
    <xf numFmtId="0" fontId="21" fillId="0" borderId="15" xfId="0" applyFont="1" applyFill="1" applyBorder="1" applyAlignment="1">
      <alignment horizontal="center"/>
    </xf>
    <xf numFmtId="168" fontId="21" fillId="0" borderId="15" xfId="1" applyNumberFormat="1" applyFont="1" applyFill="1" applyBorder="1" applyAlignment="1">
      <alignment horizontal="center"/>
    </xf>
    <xf numFmtId="0" fontId="0" fillId="0" borderId="15" xfId="0" applyBorder="1" applyAlignment="1">
      <alignment horizontal="center"/>
    </xf>
    <xf numFmtId="0" fontId="21" fillId="0" borderId="15" xfId="0" applyFont="1" applyFill="1" applyBorder="1" applyAlignment="1">
      <alignment horizontal="center" vertical="center"/>
    </xf>
    <xf numFmtId="168" fontId="21" fillId="0" borderId="15" xfId="1" applyNumberFormat="1" applyFont="1" applyFill="1" applyBorder="1" applyAlignment="1">
      <alignment horizontal="center" vertical="center"/>
    </xf>
    <xf numFmtId="0" fontId="0" fillId="0" borderId="8" xfId="0" applyBorder="1"/>
    <xf numFmtId="0" fontId="29" fillId="0" borderId="5" xfId="0" applyFont="1" applyBorder="1"/>
    <xf numFmtId="0" fontId="0" fillId="0" borderId="5" xfId="0" applyBorder="1"/>
    <xf numFmtId="0" fontId="0" fillId="0" borderId="9" xfId="0" applyBorder="1"/>
    <xf numFmtId="0" fontId="0" fillId="0" borderId="8" xfId="0" applyBorder="1" applyAlignment="1">
      <alignment horizontal="center"/>
    </xf>
    <xf numFmtId="0" fontId="0" fillId="0" borderId="9" xfId="0" applyBorder="1" applyAlignment="1">
      <alignment horizontal="center"/>
    </xf>
    <xf numFmtId="168" fontId="0" fillId="0" borderId="8" xfId="0" applyNumberFormat="1" applyBorder="1"/>
    <xf numFmtId="168" fontId="30" fillId="0" borderId="9" xfId="0" applyNumberFormat="1" applyFont="1" applyBorder="1" applyAlignment="1">
      <alignment horizontal="center"/>
    </xf>
    <xf numFmtId="0" fontId="4" fillId="0" borderId="4" xfId="0" applyFont="1" applyFill="1" applyBorder="1" applyAlignment="1">
      <alignment vertical="center" wrapText="1"/>
    </xf>
    <xf numFmtId="0" fontId="4" fillId="0" borderId="5" xfId="0" applyFont="1" applyFill="1" applyBorder="1" applyAlignment="1">
      <alignment vertical="center" wrapText="1"/>
    </xf>
    <xf numFmtId="168" fontId="30" fillId="0" borderId="8" xfId="0" applyNumberFormat="1" applyFont="1" applyBorder="1" applyAlignment="1">
      <alignment horizontal="center" wrapText="1"/>
    </xf>
    <xf numFmtId="168" fontId="30" fillId="0" borderId="8" xfId="0" applyNumberFormat="1" applyFont="1" applyBorder="1" applyAlignment="1">
      <alignment horizontal="center" vertical="center" wrapText="1"/>
    </xf>
    <xf numFmtId="168" fontId="30" fillId="0" borderId="8" xfId="0" applyNumberFormat="1" applyFont="1" applyFill="1" applyBorder="1" applyAlignment="1">
      <alignment horizontal="center" vertical="center" wrapText="1"/>
    </xf>
    <xf numFmtId="168" fontId="4" fillId="0" borderId="9" xfId="0" applyNumberFormat="1" applyFont="1" applyFill="1" applyBorder="1" applyAlignment="1">
      <alignment horizontal="center" wrapText="1"/>
    </xf>
    <xf numFmtId="168" fontId="30" fillId="0" borderId="8" xfId="1" applyNumberFormat="1" applyFont="1" applyBorder="1" applyAlignment="1">
      <alignment horizontal="center"/>
    </xf>
    <xf numFmtId="0" fontId="30" fillId="0" borderId="10" xfId="0" applyFont="1" applyBorder="1"/>
    <xf numFmtId="170" fontId="21" fillId="0" borderId="10" xfId="15" applyNumberFormat="1" applyFont="1" applyBorder="1" applyAlignment="1">
      <alignment horizontal="center"/>
    </xf>
    <xf numFmtId="0" fontId="29" fillId="0" borderId="52" xfId="0" applyFont="1" applyBorder="1" applyAlignment="1">
      <alignment horizontal="center"/>
    </xf>
    <xf numFmtId="0" fontId="4" fillId="3" borderId="5" xfId="5" applyFont="1" applyFill="1" applyBorder="1" applyAlignment="1" applyProtection="1">
      <alignment vertical="center" wrapText="1"/>
    </xf>
    <xf numFmtId="0" fontId="4" fillId="3" borderId="8" xfId="5" applyFont="1" applyFill="1" applyBorder="1" applyAlignment="1" applyProtection="1">
      <alignment vertical="center" wrapText="1"/>
    </xf>
    <xf numFmtId="0" fontId="27" fillId="0" borderId="10" xfId="0" applyFont="1" applyBorder="1"/>
    <xf numFmtId="0" fontId="29" fillId="0" borderId="14" xfId="0" applyFont="1" applyBorder="1" applyAlignment="1">
      <alignment horizontal="center"/>
    </xf>
    <xf numFmtId="0" fontId="29" fillId="0" borderId="10" xfId="0" applyFont="1" applyBorder="1" applyAlignment="1">
      <alignment horizontal="left"/>
    </xf>
    <xf numFmtId="0" fontId="29" fillId="0" borderId="9" xfId="0" applyFont="1" applyBorder="1" applyAlignment="1">
      <alignment horizontal="center" vertical="center" wrapText="1"/>
    </xf>
    <xf numFmtId="168" fontId="6" fillId="6" borderId="8" xfId="4" applyNumberFormat="1" applyFont="1" applyFill="1" applyBorder="1" applyAlignment="1">
      <alignment horizontal="center" vertical="center" wrapText="1"/>
    </xf>
    <xf numFmtId="168" fontId="5" fillId="0" borderId="8" xfId="4" applyNumberFormat="1" applyFont="1" applyFill="1" applyBorder="1" applyAlignment="1">
      <alignment horizontal="center" vertical="top" wrapText="1"/>
    </xf>
    <xf numFmtId="168" fontId="21" fillId="0" borderId="8" xfId="4" applyNumberFormat="1" applyFont="1" applyFill="1" applyBorder="1" applyAlignment="1">
      <alignment horizontal="center" vertical="top"/>
    </xf>
    <xf numFmtId="0" fontId="21" fillId="0" borderId="8" xfId="0" applyFont="1" applyBorder="1"/>
    <xf numFmtId="168" fontId="21" fillId="0" borderId="8" xfId="4" applyNumberFormat="1" applyFont="1" applyFill="1" applyBorder="1" applyAlignment="1">
      <alignment horizontal="center" vertical="center"/>
    </xf>
    <xf numFmtId="170" fontId="21" fillId="0" borderId="8" xfId="0" applyNumberFormat="1" applyFont="1" applyBorder="1" applyAlignment="1">
      <alignment horizontal="center" vertical="center"/>
    </xf>
    <xf numFmtId="170" fontId="21" fillId="0" borderId="22" xfId="0" applyNumberFormat="1" applyFont="1" applyBorder="1" applyAlignment="1">
      <alignment horizontal="center" vertical="center"/>
    </xf>
    <xf numFmtId="4" fontId="6" fillId="0" borderId="4" xfId="12" applyNumberFormat="1" applyFont="1" applyBorder="1" applyAlignment="1">
      <alignment horizontal="center" vertical="center"/>
    </xf>
    <xf numFmtId="4" fontId="6" fillId="0" borderId="5" xfId="12" applyNumberFormat="1" applyFont="1" applyBorder="1" applyAlignment="1">
      <alignment horizontal="center" vertical="center"/>
    </xf>
    <xf numFmtId="4" fontId="6" fillId="0" borderId="36" xfId="12" applyNumberFormat="1" applyFont="1" applyBorder="1" applyAlignment="1">
      <alignment horizontal="center" vertical="center"/>
    </xf>
    <xf numFmtId="0" fontId="8" fillId="0" borderId="30" xfId="12" applyFont="1" applyBorder="1" applyAlignment="1">
      <alignment horizontal="left" vertical="center" wrapText="1" indent="1"/>
    </xf>
    <xf numFmtId="0" fontId="8" fillId="0" borderId="0" xfId="12" applyFont="1" applyBorder="1" applyAlignment="1">
      <alignment horizontal="left" vertical="center" wrapText="1" indent="1"/>
    </xf>
    <xf numFmtId="0" fontId="30" fillId="0" borderId="0" xfId="0" applyFont="1" applyBorder="1" applyAlignment="1">
      <alignment horizontal="left" vertical="center" wrapText="1"/>
    </xf>
    <xf numFmtId="0" fontId="29" fillId="0" borderId="34" xfId="0" applyFont="1" applyBorder="1" applyAlignment="1">
      <alignment horizontal="center"/>
    </xf>
    <xf numFmtId="0" fontId="29" fillId="0" borderId="35" xfId="0" applyFont="1" applyBorder="1" applyAlignment="1">
      <alignment horizontal="center"/>
    </xf>
    <xf numFmtId="0" fontId="29" fillId="0" borderId="32" xfId="0" applyFont="1" applyBorder="1" applyAlignment="1">
      <alignment horizontal="center"/>
    </xf>
    <xf numFmtId="0" fontId="32" fillId="0" borderId="8" xfId="0" applyFont="1" applyBorder="1" applyAlignment="1">
      <alignment horizontal="center" vertical="center" wrapText="1"/>
    </xf>
    <xf numFmtId="0" fontId="32" fillId="0" borderId="8" xfId="0" applyFont="1" applyBorder="1" applyAlignment="1">
      <alignment vertical="center" wrapText="1"/>
    </xf>
    <xf numFmtId="0" fontId="30" fillId="0" borderId="8" xfId="0" applyFont="1" applyBorder="1" applyAlignment="1">
      <alignment horizontal="center" vertical="center" wrapText="1"/>
    </xf>
    <xf numFmtId="170" fontId="21" fillId="0" borderId="8" xfId="15" applyNumberFormat="1" applyFont="1" applyBorder="1" applyAlignment="1">
      <alignment horizontal="center" vertical="center" wrapText="1"/>
    </xf>
    <xf numFmtId="168" fontId="30" fillId="0" borderId="8" xfId="1" applyNumberFormat="1" applyFont="1" applyBorder="1" applyAlignment="1">
      <alignment horizontal="center" vertical="center" wrapText="1"/>
    </xf>
    <xf numFmtId="0" fontId="29" fillId="0" borderId="4" xfId="0" applyFont="1" applyBorder="1" applyAlignment="1">
      <alignment horizontal="center"/>
    </xf>
    <xf numFmtId="0" fontId="29" fillId="0" borderId="5" xfId="0" applyFont="1" applyBorder="1" applyAlignment="1">
      <alignment horizontal="center"/>
    </xf>
    <xf numFmtId="0" fontId="29" fillId="0" borderId="9" xfId="0" applyFont="1" applyBorder="1" applyAlignment="1">
      <alignment horizontal="center"/>
    </xf>
    <xf numFmtId="0" fontId="23" fillId="0" borderId="4" xfId="0" applyFont="1" applyFill="1" applyBorder="1" applyAlignment="1" applyProtection="1">
      <alignment horizontal="left" vertical="center" wrapText="1"/>
    </xf>
    <xf numFmtId="0" fontId="23" fillId="0" borderId="9" xfId="0" applyFont="1" applyFill="1" applyBorder="1" applyAlignment="1" applyProtection="1">
      <alignment horizontal="left" vertical="center" wrapText="1"/>
    </xf>
    <xf numFmtId="0" fontId="22" fillId="0" borderId="5" xfId="0" applyFont="1" applyFill="1" applyBorder="1" applyAlignment="1" applyProtection="1">
      <alignment horizontal="left" vertical="center" wrapText="1"/>
    </xf>
    <xf numFmtId="0" fontId="43" fillId="0" borderId="25" xfId="0" applyFont="1" applyBorder="1" applyAlignment="1" applyProtection="1">
      <alignment horizontal="left" wrapText="1"/>
    </xf>
    <xf numFmtId="0" fontId="43" fillId="0" borderId="28" xfId="0" applyFont="1" applyBorder="1" applyAlignment="1" applyProtection="1">
      <alignment horizontal="left" wrapText="1"/>
    </xf>
    <xf numFmtId="0" fontId="44" fillId="0" borderId="28" xfId="0" applyFont="1" applyBorder="1" applyAlignment="1" applyProtection="1">
      <alignment horizontal="left" wrapText="1"/>
    </xf>
    <xf numFmtId="0" fontId="29" fillId="0" borderId="12" xfId="0" applyFont="1" applyBorder="1" applyAlignment="1">
      <alignment horizontal="center" vertical="center" wrapText="1"/>
    </xf>
    <xf numFmtId="0" fontId="29" fillId="0" borderId="16" xfId="0" applyFont="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27" fillId="0" borderId="5" xfId="0" applyFont="1" applyFill="1" applyBorder="1" applyAlignment="1" applyProtection="1">
      <alignment horizontal="left" vertical="center" wrapText="1"/>
    </xf>
    <xf numFmtId="0" fontId="4" fillId="3" borderId="4" xfId="0" applyFont="1" applyFill="1" applyBorder="1" applyAlignment="1" applyProtection="1">
      <alignment horizontal="center" vertical="center" wrapText="1"/>
    </xf>
    <xf numFmtId="0" fontId="23" fillId="3" borderId="5" xfId="0" applyFont="1" applyFill="1" applyBorder="1" applyAlignment="1" applyProtection="1">
      <alignment horizontal="center" vertical="center" wrapText="1"/>
    </xf>
    <xf numFmtId="0" fontId="23" fillId="3" borderId="6" xfId="0" applyFont="1" applyFill="1" applyBorder="1" applyAlignment="1" applyProtection="1">
      <alignment horizontal="center" vertical="center" wrapText="1"/>
    </xf>
    <xf numFmtId="0" fontId="4" fillId="3" borderId="5"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23" fillId="2" borderId="4"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wrapText="1"/>
    </xf>
    <xf numFmtId="0" fontId="4" fillId="2" borderId="4" xfId="0" applyFont="1" applyFill="1" applyBorder="1" applyAlignment="1" applyProtection="1">
      <alignment horizontal="center" vertical="center" wrapText="1"/>
    </xf>
    <xf numFmtId="0" fontId="4" fillId="2" borderId="5" xfId="0" applyFont="1" applyFill="1" applyBorder="1" applyAlignment="1" applyProtection="1">
      <alignment horizontal="center" vertical="center" wrapText="1"/>
    </xf>
    <xf numFmtId="0" fontId="4" fillId="2" borderId="9" xfId="0" applyFont="1" applyFill="1" applyBorder="1" applyAlignment="1" applyProtection="1">
      <alignment horizontal="center" vertical="center" wrapText="1"/>
    </xf>
    <xf numFmtId="0" fontId="23" fillId="0" borderId="4" xfId="0" applyFont="1" applyFill="1" applyBorder="1" applyAlignment="1" applyProtection="1">
      <alignment horizontal="left" vertical="top" wrapText="1"/>
    </xf>
    <xf numFmtId="0" fontId="23" fillId="0" borderId="9" xfId="0" applyFont="1" applyFill="1" applyBorder="1" applyAlignment="1" applyProtection="1">
      <alignment horizontal="left" vertical="top" wrapText="1"/>
    </xf>
    <xf numFmtId="0" fontId="23" fillId="7" borderId="31" xfId="0" applyFont="1" applyFill="1" applyBorder="1" applyAlignment="1" applyProtection="1">
      <alignment horizontal="center" vertical="center" wrapText="1"/>
    </xf>
    <xf numFmtId="0" fontId="23" fillId="7" borderId="26" xfId="0" applyFont="1" applyFill="1" applyBorder="1" applyAlignment="1" applyProtection="1">
      <alignment horizontal="center" vertical="center" wrapText="1"/>
    </xf>
    <xf numFmtId="0" fontId="22" fillId="0" borderId="5" xfId="0" applyFont="1" applyFill="1" applyBorder="1" applyAlignment="1" applyProtection="1">
      <alignment horizontal="left" vertical="top" wrapText="1"/>
    </xf>
    <xf numFmtId="0" fontId="39" fillId="0" borderId="4" xfId="0" applyFont="1" applyFill="1" applyBorder="1" applyAlignment="1" applyProtection="1">
      <alignment horizontal="left" vertical="center" wrapText="1"/>
    </xf>
    <xf numFmtId="0" fontId="40" fillId="0" borderId="5" xfId="0" applyFont="1" applyFill="1" applyBorder="1" applyAlignment="1" applyProtection="1">
      <alignment horizontal="left" vertical="center" wrapText="1"/>
    </xf>
    <xf numFmtId="0" fontId="29" fillId="0" borderId="0" xfId="0" applyFont="1" applyBorder="1" applyAlignment="1">
      <alignment horizontal="center" vertical="center" wrapText="1"/>
    </xf>
    <xf numFmtId="0" fontId="29" fillId="0" borderId="15" xfId="0" applyFont="1" applyBorder="1" applyAlignment="1">
      <alignment horizontal="center" vertical="center" wrapText="1"/>
    </xf>
    <xf numFmtId="0" fontId="17" fillId="0" borderId="54" xfId="0" applyFont="1" applyFill="1" applyBorder="1" applyAlignment="1">
      <alignment horizontal="center" vertical="center"/>
    </xf>
    <xf numFmtId="0" fontId="17" fillId="0" borderId="52"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0" fontId="6" fillId="2" borderId="4" xfId="4" applyFont="1" applyFill="1" applyBorder="1" applyAlignment="1">
      <alignment horizontal="center" vertical="top" wrapText="1"/>
    </xf>
    <xf numFmtId="0" fontId="6" fillId="2" borderId="5" xfId="4" applyFont="1" applyFill="1" applyBorder="1" applyAlignment="1">
      <alignment horizontal="center" vertical="top" wrapText="1"/>
    </xf>
    <xf numFmtId="0" fontId="34" fillId="0" borderId="0" xfId="0" applyFont="1" applyBorder="1" applyAlignment="1">
      <alignment horizontal="center" vertical="center" wrapText="1"/>
    </xf>
    <xf numFmtId="0" fontId="29" fillId="2" borderId="1" xfId="0" applyFont="1" applyFill="1" applyBorder="1" applyAlignment="1">
      <alignment horizontal="center"/>
    </xf>
    <xf numFmtId="0" fontId="29" fillId="2" borderId="2" xfId="0" applyFont="1" applyFill="1" applyBorder="1" applyAlignment="1">
      <alignment horizontal="center"/>
    </xf>
    <xf numFmtId="0" fontId="29" fillId="2" borderId="3" xfId="0" applyFont="1" applyFill="1" applyBorder="1" applyAlignment="1">
      <alignment horizontal="center"/>
    </xf>
    <xf numFmtId="0" fontId="13" fillId="5" borderId="4" xfId="0" applyFont="1" applyFill="1" applyBorder="1" applyAlignment="1">
      <alignment horizontal="center"/>
    </xf>
    <xf numFmtId="0" fontId="13" fillId="5" borderId="5" xfId="0" applyFont="1" applyFill="1" applyBorder="1" applyAlignment="1">
      <alignment horizontal="center"/>
    </xf>
    <xf numFmtId="0" fontId="13" fillId="5" borderId="9" xfId="0" applyFont="1" applyFill="1" applyBorder="1" applyAlignment="1">
      <alignment horizontal="center"/>
    </xf>
    <xf numFmtId="0" fontId="29" fillId="2" borderId="4" xfId="0" applyFont="1" applyFill="1" applyBorder="1" applyAlignment="1">
      <alignment horizontal="right" vertical="center" wrapText="1"/>
    </xf>
    <xf numFmtId="0" fontId="29" fillId="2" borderId="9" xfId="0" applyFont="1" applyFill="1" applyBorder="1" applyAlignment="1">
      <alignment horizontal="right" vertical="center" wrapText="1"/>
    </xf>
    <xf numFmtId="0" fontId="29" fillId="2" borderId="28" xfId="0" applyFont="1" applyFill="1" applyBorder="1" applyAlignment="1">
      <alignment horizontal="center" vertical="top"/>
    </xf>
    <xf numFmtId="0" fontId="29" fillId="2" borderId="55" xfId="0" applyFont="1" applyFill="1" applyBorder="1" applyAlignment="1">
      <alignment horizontal="center" vertical="top"/>
    </xf>
    <xf numFmtId="0" fontId="3" fillId="0" borderId="52" xfId="0" applyFont="1" applyBorder="1" applyAlignment="1">
      <alignment horizontal="center" vertical="center" wrapText="1"/>
    </xf>
    <xf numFmtId="0" fontId="3" fillId="0" borderId="14" xfId="0" applyFont="1" applyBorder="1" applyAlignment="1">
      <alignment horizontal="center" vertical="center" wrapText="1"/>
    </xf>
    <xf numFmtId="0" fontId="45" fillId="0" borderId="52" xfId="0" applyFont="1" applyBorder="1" applyAlignment="1">
      <alignment horizontal="center"/>
    </xf>
    <xf numFmtId="0" fontId="45" fillId="0" borderId="14" xfId="0" applyFont="1" applyBorder="1" applyAlignment="1">
      <alignment horizontal="center"/>
    </xf>
    <xf numFmtId="0" fontId="52" fillId="0" borderId="4" xfId="0" applyFont="1" applyBorder="1" applyAlignment="1">
      <alignment horizontal="center"/>
    </xf>
    <xf numFmtId="0" fontId="52" fillId="0" borderId="5" xfId="0" applyFont="1" applyBorder="1" applyAlignment="1">
      <alignment horizontal="center"/>
    </xf>
    <xf numFmtId="0" fontId="52" fillId="0" borderId="9" xfId="0" applyFont="1" applyBorder="1" applyAlignment="1">
      <alignment horizontal="center"/>
    </xf>
    <xf numFmtId="0" fontId="29" fillId="0" borderId="4" xfId="0" applyFont="1" applyFill="1" applyBorder="1" applyAlignment="1">
      <alignment horizontal="center" vertical="center"/>
    </xf>
    <xf numFmtId="0" fontId="29" fillId="0" borderId="5" xfId="0" applyFont="1" applyFill="1" applyBorder="1" applyAlignment="1">
      <alignment horizontal="center" vertical="center"/>
    </xf>
    <xf numFmtId="0" fontId="29" fillId="0" borderId="9" xfId="0" applyFont="1" applyFill="1" applyBorder="1" applyAlignment="1">
      <alignment horizontal="center" vertical="center"/>
    </xf>
    <xf numFmtId="0" fontId="17" fillId="0" borderId="30" xfId="12" applyFont="1" applyFill="1" applyBorder="1" applyAlignment="1">
      <alignment horizontal="left" vertical="center" wrapText="1" indent="1"/>
    </xf>
    <xf numFmtId="0" fontId="17" fillId="0" borderId="0" xfId="12" applyFont="1" applyFill="1" applyBorder="1" applyAlignment="1">
      <alignment horizontal="left" vertical="center" wrapText="1" indent="1"/>
    </xf>
    <xf numFmtId="0" fontId="17" fillId="0" borderId="15" xfId="12" applyFont="1" applyFill="1" applyBorder="1" applyAlignment="1">
      <alignment horizontal="left" vertical="center" wrapText="1" indent="1"/>
    </xf>
    <xf numFmtId="0" fontId="21" fillId="0" borderId="30"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15" xfId="0" applyFont="1" applyFill="1" applyBorder="1" applyAlignment="1">
      <alignment horizontal="left" vertical="center" wrapText="1"/>
    </xf>
    <xf numFmtId="0" fontId="21" fillId="0" borderId="30" xfId="0" applyFont="1" applyFill="1" applyBorder="1" applyAlignment="1">
      <alignment vertical="center" wrapText="1"/>
    </xf>
    <xf numFmtId="0" fontId="21" fillId="0" borderId="0" xfId="0" applyFont="1" applyFill="1" applyBorder="1" applyAlignment="1">
      <alignment vertical="center" wrapText="1"/>
    </xf>
    <xf numFmtId="0" fontId="21" fillId="0" borderId="15" xfId="0" applyFont="1" applyFill="1" applyBorder="1" applyAlignment="1">
      <alignment vertical="center" wrapText="1"/>
    </xf>
    <xf numFmtId="0" fontId="13" fillId="0" borderId="34" xfId="0" applyFont="1" applyFill="1" applyBorder="1" applyAlignment="1">
      <alignment horizontal="left" vertical="center"/>
    </xf>
    <xf numFmtId="0" fontId="13" fillId="0" borderId="35" xfId="0" applyFont="1" applyFill="1" applyBorder="1" applyAlignment="1">
      <alignment horizontal="left" vertical="center"/>
    </xf>
    <xf numFmtId="0" fontId="13" fillId="0" borderId="32" xfId="0" applyFont="1" applyFill="1" applyBorder="1" applyAlignment="1">
      <alignment horizontal="left" vertical="center"/>
    </xf>
    <xf numFmtId="0" fontId="17" fillId="0" borderId="30" xfId="0" applyFont="1" applyFill="1" applyBorder="1" applyAlignment="1">
      <alignment horizontal="left" vertical="top" wrapText="1"/>
    </xf>
    <xf numFmtId="0" fontId="17" fillId="0" borderId="0" xfId="0" applyFont="1" applyFill="1" applyBorder="1" applyAlignment="1">
      <alignment horizontal="left" vertical="top" wrapText="1"/>
    </xf>
    <xf numFmtId="0" fontId="17" fillId="0" borderId="15" xfId="0" applyFont="1" applyFill="1" applyBorder="1" applyAlignment="1">
      <alignment horizontal="left" vertical="top" wrapText="1"/>
    </xf>
    <xf numFmtId="0" fontId="58" fillId="0" borderId="30" xfId="0" applyFont="1" applyBorder="1" applyAlignment="1">
      <alignment vertical="center" wrapText="1"/>
    </xf>
    <xf numFmtId="0" fontId="58" fillId="0" borderId="0" xfId="0" applyFont="1" applyBorder="1" applyAlignment="1">
      <alignment vertical="center" wrapText="1"/>
    </xf>
    <xf numFmtId="0" fontId="4" fillId="0" borderId="43" xfId="0" applyFont="1" applyFill="1" applyBorder="1" applyAlignment="1">
      <alignment horizontal="left" vertical="center"/>
    </xf>
    <xf numFmtId="0" fontId="4" fillId="0" borderId="48" xfId="0" applyFont="1" applyFill="1" applyBorder="1" applyAlignment="1">
      <alignment horizontal="left" vertical="center"/>
    </xf>
    <xf numFmtId="0" fontId="4" fillId="0" borderId="45" xfId="0" applyFont="1" applyFill="1" applyBorder="1" applyAlignment="1">
      <alignment horizontal="left" vertical="center"/>
    </xf>
    <xf numFmtId="0" fontId="4" fillId="0" borderId="54" xfId="0" applyFont="1" applyFill="1" applyBorder="1" applyAlignment="1">
      <alignment horizontal="center"/>
    </xf>
    <xf numFmtId="0" fontId="4" fillId="0" borderId="52" xfId="0" applyFont="1" applyFill="1" applyBorder="1" applyAlignment="1">
      <alignment horizontal="center"/>
    </xf>
    <xf numFmtId="0" fontId="4" fillId="0" borderId="14" xfId="0" applyFont="1" applyFill="1" applyBorder="1" applyAlignment="1">
      <alignment horizont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9" xfId="0" applyFont="1" applyFill="1" applyBorder="1" applyAlignment="1">
      <alignment horizontal="center" vertical="center"/>
    </xf>
  </cellXfs>
  <cellStyles count="19">
    <cellStyle name="Comma" xfId="1" builtinId="3"/>
    <cellStyle name="Comma 11" xfId="6"/>
    <cellStyle name="Comma 2 4" xfId="14"/>
    <cellStyle name="Comma 2 5" xfId="18"/>
    <cellStyle name="Comma 4" xfId="3"/>
    <cellStyle name="Comma 5" xfId="8"/>
    <cellStyle name="Comma_Sheet1" xfId="17"/>
    <cellStyle name="Currency" xfId="15" builtinId="4"/>
    <cellStyle name="Normal" xfId="0" builtinId="0"/>
    <cellStyle name="Normal 10" xfId="13"/>
    <cellStyle name="Normal 11" xfId="5"/>
    <cellStyle name="Normal 14" xfId="9"/>
    <cellStyle name="Normal 2" xfId="4"/>
    <cellStyle name="Normal 2 2" xfId="10"/>
    <cellStyle name="Normal 2 2 2" xfId="12"/>
    <cellStyle name="Normal 3" xfId="11"/>
    <cellStyle name="Normal 5" xfId="2"/>
    <cellStyle name="Normal_Sheet1" xfId="16"/>
    <cellStyle name="Percent"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80"/>
  <sheetViews>
    <sheetView view="pageBreakPreview" topLeftCell="A73" zoomScale="93" zoomScaleNormal="100" zoomScaleSheetLayoutView="93" workbookViewId="0">
      <selection activeCell="P85" sqref="P85"/>
    </sheetView>
  </sheetViews>
  <sheetFormatPr defaultColWidth="3.54296875" defaultRowHeight="14" x14ac:dyDescent="0.3"/>
  <cols>
    <col min="1" max="1" width="11.90625" style="60" customWidth="1"/>
    <col min="2" max="2" width="12.453125" style="13" customWidth="1"/>
    <col min="3" max="3" width="9" style="5" customWidth="1"/>
    <col min="4" max="4" width="7.453125" style="5" customWidth="1"/>
    <col min="5" max="6" width="7.54296875" style="5" customWidth="1"/>
    <col min="7" max="7" width="15" style="5" customWidth="1"/>
    <col min="8" max="8" width="9.6328125" style="5" customWidth="1"/>
    <col min="9" max="9" width="14.54296875" style="8" customWidth="1"/>
    <col min="10" max="10" width="14.453125" style="8" customWidth="1"/>
    <col min="11" max="11" width="19.90625" style="61" customWidth="1"/>
    <col min="12" max="253" width="9.08984375" style="5" customWidth="1"/>
    <col min="254" max="255" width="1.36328125" style="5" customWidth="1"/>
    <col min="256" max="256" width="3.54296875" style="5"/>
    <col min="257" max="257" width="11.90625" style="5" customWidth="1"/>
    <col min="258" max="258" width="12.453125" style="5" customWidth="1"/>
    <col min="259" max="259" width="9" style="5" customWidth="1"/>
    <col min="260" max="260" width="7.453125" style="5" customWidth="1"/>
    <col min="261" max="262" width="7.54296875" style="5" customWidth="1"/>
    <col min="263" max="263" width="15" style="5" customWidth="1"/>
    <col min="264" max="264" width="9.6328125" style="5" customWidth="1"/>
    <col min="265" max="265" width="14.54296875" style="5" customWidth="1"/>
    <col min="266" max="266" width="14.453125" style="5" customWidth="1"/>
    <col min="267" max="267" width="19.90625" style="5" customWidth="1"/>
    <col min="268" max="509" width="9.08984375" style="5" customWidth="1"/>
    <col min="510" max="511" width="1.36328125" style="5" customWidth="1"/>
    <col min="512" max="512" width="3.54296875" style="5"/>
    <col min="513" max="513" width="11.90625" style="5" customWidth="1"/>
    <col min="514" max="514" width="12.453125" style="5" customWidth="1"/>
    <col min="515" max="515" width="9" style="5" customWidth="1"/>
    <col min="516" max="516" width="7.453125" style="5" customWidth="1"/>
    <col min="517" max="518" width="7.54296875" style="5" customWidth="1"/>
    <col min="519" max="519" width="15" style="5" customWidth="1"/>
    <col min="520" max="520" width="9.6328125" style="5" customWidth="1"/>
    <col min="521" max="521" width="14.54296875" style="5" customWidth="1"/>
    <col min="522" max="522" width="14.453125" style="5" customWidth="1"/>
    <col min="523" max="523" width="19.90625" style="5" customWidth="1"/>
    <col min="524" max="765" width="9.08984375" style="5" customWidth="1"/>
    <col min="766" max="767" width="1.36328125" style="5" customWidth="1"/>
    <col min="768" max="768" width="3.54296875" style="5"/>
    <col min="769" max="769" width="11.90625" style="5" customWidth="1"/>
    <col min="770" max="770" width="12.453125" style="5" customWidth="1"/>
    <col min="771" max="771" width="9" style="5" customWidth="1"/>
    <col min="772" max="772" width="7.453125" style="5" customWidth="1"/>
    <col min="773" max="774" width="7.54296875" style="5" customWidth="1"/>
    <col min="775" max="775" width="15" style="5" customWidth="1"/>
    <col min="776" max="776" width="9.6328125" style="5" customWidth="1"/>
    <col min="777" max="777" width="14.54296875" style="5" customWidth="1"/>
    <col min="778" max="778" width="14.453125" style="5" customWidth="1"/>
    <col min="779" max="779" width="19.90625" style="5" customWidth="1"/>
    <col min="780" max="1021" width="9.08984375" style="5" customWidth="1"/>
    <col min="1022" max="1023" width="1.36328125" style="5" customWidth="1"/>
    <col min="1024" max="1024" width="3.54296875" style="5"/>
    <col min="1025" max="1025" width="11.90625" style="5" customWidth="1"/>
    <col min="1026" max="1026" width="12.453125" style="5" customWidth="1"/>
    <col min="1027" max="1027" width="9" style="5" customWidth="1"/>
    <col min="1028" max="1028" width="7.453125" style="5" customWidth="1"/>
    <col min="1029" max="1030" width="7.54296875" style="5" customWidth="1"/>
    <col min="1031" max="1031" width="15" style="5" customWidth="1"/>
    <col min="1032" max="1032" width="9.6328125" style="5" customWidth="1"/>
    <col min="1033" max="1033" width="14.54296875" style="5" customWidth="1"/>
    <col min="1034" max="1034" width="14.453125" style="5" customWidth="1"/>
    <col min="1035" max="1035" width="19.90625" style="5" customWidth="1"/>
    <col min="1036" max="1277" width="9.08984375" style="5" customWidth="1"/>
    <col min="1278" max="1279" width="1.36328125" style="5" customWidth="1"/>
    <col min="1280" max="1280" width="3.54296875" style="5"/>
    <col min="1281" max="1281" width="11.90625" style="5" customWidth="1"/>
    <col min="1282" max="1282" width="12.453125" style="5" customWidth="1"/>
    <col min="1283" max="1283" width="9" style="5" customWidth="1"/>
    <col min="1284" max="1284" width="7.453125" style="5" customWidth="1"/>
    <col min="1285" max="1286" width="7.54296875" style="5" customWidth="1"/>
    <col min="1287" max="1287" width="15" style="5" customWidth="1"/>
    <col min="1288" max="1288" width="9.6328125" style="5" customWidth="1"/>
    <col min="1289" max="1289" width="14.54296875" style="5" customWidth="1"/>
    <col min="1290" max="1290" width="14.453125" style="5" customWidth="1"/>
    <col min="1291" max="1291" width="19.90625" style="5" customWidth="1"/>
    <col min="1292" max="1533" width="9.08984375" style="5" customWidth="1"/>
    <col min="1534" max="1535" width="1.36328125" style="5" customWidth="1"/>
    <col min="1536" max="1536" width="3.54296875" style="5"/>
    <col min="1537" max="1537" width="11.90625" style="5" customWidth="1"/>
    <col min="1538" max="1538" width="12.453125" style="5" customWidth="1"/>
    <col min="1539" max="1539" width="9" style="5" customWidth="1"/>
    <col min="1540" max="1540" width="7.453125" style="5" customWidth="1"/>
    <col min="1541" max="1542" width="7.54296875" style="5" customWidth="1"/>
    <col min="1543" max="1543" width="15" style="5" customWidth="1"/>
    <col min="1544" max="1544" width="9.6328125" style="5" customWidth="1"/>
    <col min="1545" max="1545" width="14.54296875" style="5" customWidth="1"/>
    <col min="1546" max="1546" width="14.453125" style="5" customWidth="1"/>
    <col min="1547" max="1547" width="19.90625" style="5" customWidth="1"/>
    <col min="1548" max="1789" width="9.08984375" style="5" customWidth="1"/>
    <col min="1790" max="1791" width="1.36328125" style="5" customWidth="1"/>
    <col min="1792" max="1792" width="3.54296875" style="5"/>
    <col min="1793" max="1793" width="11.90625" style="5" customWidth="1"/>
    <col min="1794" max="1794" width="12.453125" style="5" customWidth="1"/>
    <col min="1795" max="1795" width="9" style="5" customWidth="1"/>
    <col min="1796" max="1796" width="7.453125" style="5" customWidth="1"/>
    <col min="1797" max="1798" width="7.54296875" style="5" customWidth="1"/>
    <col min="1799" max="1799" width="15" style="5" customWidth="1"/>
    <col min="1800" max="1800" width="9.6328125" style="5" customWidth="1"/>
    <col min="1801" max="1801" width="14.54296875" style="5" customWidth="1"/>
    <col min="1802" max="1802" width="14.453125" style="5" customWidth="1"/>
    <col min="1803" max="1803" width="19.90625" style="5" customWidth="1"/>
    <col min="1804" max="2045" width="9.08984375" style="5" customWidth="1"/>
    <col min="2046" max="2047" width="1.36328125" style="5" customWidth="1"/>
    <col min="2048" max="2048" width="3.54296875" style="5"/>
    <col min="2049" max="2049" width="11.90625" style="5" customWidth="1"/>
    <col min="2050" max="2050" width="12.453125" style="5" customWidth="1"/>
    <col min="2051" max="2051" width="9" style="5" customWidth="1"/>
    <col min="2052" max="2052" width="7.453125" style="5" customWidth="1"/>
    <col min="2053" max="2054" width="7.54296875" style="5" customWidth="1"/>
    <col min="2055" max="2055" width="15" style="5" customWidth="1"/>
    <col min="2056" max="2056" width="9.6328125" style="5" customWidth="1"/>
    <col min="2057" max="2057" width="14.54296875" style="5" customWidth="1"/>
    <col min="2058" max="2058" width="14.453125" style="5" customWidth="1"/>
    <col min="2059" max="2059" width="19.90625" style="5" customWidth="1"/>
    <col min="2060" max="2301" width="9.08984375" style="5" customWidth="1"/>
    <col min="2302" max="2303" width="1.36328125" style="5" customWidth="1"/>
    <col min="2304" max="2304" width="3.54296875" style="5"/>
    <col min="2305" max="2305" width="11.90625" style="5" customWidth="1"/>
    <col min="2306" max="2306" width="12.453125" style="5" customWidth="1"/>
    <col min="2307" max="2307" width="9" style="5" customWidth="1"/>
    <col min="2308" max="2308" width="7.453125" style="5" customWidth="1"/>
    <col min="2309" max="2310" width="7.54296875" style="5" customWidth="1"/>
    <col min="2311" max="2311" width="15" style="5" customWidth="1"/>
    <col min="2312" max="2312" width="9.6328125" style="5" customWidth="1"/>
    <col min="2313" max="2313" width="14.54296875" style="5" customWidth="1"/>
    <col min="2314" max="2314" width="14.453125" style="5" customWidth="1"/>
    <col min="2315" max="2315" width="19.90625" style="5" customWidth="1"/>
    <col min="2316" max="2557" width="9.08984375" style="5" customWidth="1"/>
    <col min="2558" max="2559" width="1.36328125" style="5" customWidth="1"/>
    <col min="2560" max="2560" width="3.54296875" style="5"/>
    <col min="2561" max="2561" width="11.90625" style="5" customWidth="1"/>
    <col min="2562" max="2562" width="12.453125" style="5" customWidth="1"/>
    <col min="2563" max="2563" width="9" style="5" customWidth="1"/>
    <col min="2564" max="2564" width="7.453125" style="5" customWidth="1"/>
    <col min="2565" max="2566" width="7.54296875" style="5" customWidth="1"/>
    <col min="2567" max="2567" width="15" style="5" customWidth="1"/>
    <col min="2568" max="2568" width="9.6328125" style="5" customWidth="1"/>
    <col min="2569" max="2569" width="14.54296875" style="5" customWidth="1"/>
    <col min="2570" max="2570" width="14.453125" style="5" customWidth="1"/>
    <col min="2571" max="2571" width="19.90625" style="5" customWidth="1"/>
    <col min="2572" max="2813" width="9.08984375" style="5" customWidth="1"/>
    <col min="2814" max="2815" width="1.36328125" style="5" customWidth="1"/>
    <col min="2816" max="2816" width="3.54296875" style="5"/>
    <col min="2817" max="2817" width="11.90625" style="5" customWidth="1"/>
    <col min="2818" max="2818" width="12.453125" style="5" customWidth="1"/>
    <col min="2819" max="2819" width="9" style="5" customWidth="1"/>
    <col min="2820" max="2820" width="7.453125" style="5" customWidth="1"/>
    <col min="2821" max="2822" width="7.54296875" style="5" customWidth="1"/>
    <col min="2823" max="2823" width="15" style="5" customWidth="1"/>
    <col min="2824" max="2824" width="9.6328125" style="5" customWidth="1"/>
    <col min="2825" max="2825" width="14.54296875" style="5" customWidth="1"/>
    <col min="2826" max="2826" width="14.453125" style="5" customWidth="1"/>
    <col min="2827" max="2827" width="19.90625" style="5" customWidth="1"/>
    <col min="2828" max="3069" width="9.08984375" style="5" customWidth="1"/>
    <col min="3070" max="3071" width="1.36328125" style="5" customWidth="1"/>
    <col min="3072" max="3072" width="3.54296875" style="5"/>
    <col min="3073" max="3073" width="11.90625" style="5" customWidth="1"/>
    <col min="3074" max="3074" width="12.453125" style="5" customWidth="1"/>
    <col min="3075" max="3075" width="9" style="5" customWidth="1"/>
    <col min="3076" max="3076" width="7.453125" style="5" customWidth="1"/>
    <col min="3077" max="3078" width="7.54296875" style="5" customWidth="1"/>
    <col min="3079" max="3079" width="15" style="5" customWidth="1"/>
    <col min="3080" max="3080" width="9.6328125" style="5" customWidth="1"/>
    <col min="3081" max="3081" width="14.54296875" style="5" customWidth="1"/>
    <col min="3082" max="3082" width="14.453125" style="5" customWidth="1"/>
    <col min="3083" max="3083" width="19.90625" style="5" customWidth="1"/>
    <col min="3084" max="3325" width="9.08984375" style="5" customWidth="1"/>
    <col min="3326" max="3327" width="1.36328125" style="5" customWidth="1"/>
    <col min="3328" max="3328" width="3.54296875" style="5"/>
    <col min="3329" max="3329" width="11.90625" style="5" customWidth="1"/>
    <col min="3330" max="3330" width="12.453125" style="5" customWidth="1"/>
    <col min="3331" max="3331" width="9" style="5" customWidth="1"/>
    <col min="3332" max="3332" width="7.453125" style="5" customWidth="1"/>
    <col min="3333" max="3334" width="7.54296875" style="5" customWidth="1"/>
    <col min="3335" max="3335" width="15" style="5" customWidth="1"/>
    <col min="3336" max="3336" width="9.6328125" style="5" customWidth="1"/>
    <col min="3337" max="3337" width="14.54296875" style="5" customWidth="1"/>
    <col min="3338" max="3338" width="14.453125" style="5" customWidth="1"/>
    <col min="3339" max="3339" width="19.90625" style="5" customWidth="1"/>
    <col min="3340" max="3581" width="9.08984375" style="5" customWidth="1"/>
    <col min="3582" max="3583" width="1.36328125" style="5" customWidth="1"/>
    <col min="3584" max="3584" width="3.54296875" style="5"/>
    <col min="3585" max="3585" width="11.90625" style="5" customWidth="1"/>
    <col min="3586" max="3586" width="12.453125" style="5" customWidth="1"/>
    <col min="3587" max="3587" width="9" style="5" customWidth="1"/>
    <col min="3588" max="3588" width="7.453125" style="5" customWidth="1"/>
    <col min="3589" max="3590" width="7.54296875" style="5" customWidth="1"/>
    <col min="3591" max="3591" width="15" style="5" customWidth="1"/>
    <col min="3592" max="3592" width="9.6328125" style="5" customWidth="1"/>
    <col min="3593" max="3593" width="14.54296875" style="5" customWidth="1"/>
    <col min="3594" max="3594" width="14.453125" style="5" customWidth="1"/>
    <col min="3595" max="3595" width="19.90625" style="5" customWidth="1"/>
    <col min="3596" max="3837" width="9.08984375" style="5" customWidth="1"/>
    <col min="3838" max="3839" width="1.36328125" style="5" customWidth="1"/>
    <col min="3840" max="3840" width="3.54296875" style="5"/>
    <col min="3841" max="3841" width="11.90625" style="5" customWidth="1"/>
    <col min="3842" max="3842" width="12.453125" style="5" customWidth="1"/>
    <col min="3843" max="3843" width="9" style="5" customWidth="1"/>
    <col min="3844" max="3844" width="7.453125" style="5" customWidth="1"/>
    <col min="3845" max="3846" width="7.54296875" style="5" customWidth="1"/>
    <col min="3847" max="3847" width="15" style="5" customWidth="1"/>
    <col min="3848" max="3848" width="9.6328125" style="5" customWidth="1"/>
    <col min="3849" max="3849" width="14.54296875" style="5" customWidth="1"/>
    <col min="3850" max="3850" width="14.453125" style="5" customWidth="1"/>
    <col min="3851" max="3851" width="19.90625" style="5" customWidth="1"/>
    <col min="3852" max="4093" width="9.08984375" style="5" customWidth="1"/>
    <col min="4094" max="4095" width="1.36328125" style="5" customWidth="1"/>
    <col min="4096" max="4096" width="3.54296875" style="5"/>
    <col min="4097" max="4097" width="11.90625" style="5" customWidth="1"/>
    <col min="4098" max="4098" width="12.453125" style="5" customWidth="1"/>
    <col min="4099" max="4099" width="9" style="5" customWidth="1"/>
    <col min="4100" max="4100" width="7.453125" style="5" customWidth="1"/>
    <col min="4101" max="4102" width="7.54296875" style="5" customWidth="1"/>
    <col min="4103" max="4103" width="15" style="5" customWidth="1"/>
    <col min="4104" max="4104" width="9.6328125" style="5" customWidth="1"/>
    <col min="4105" max="4105" width="14.54296875" style="5" customWidth="1"/>
    <col min="4106" max="4106" width="14.453125" style="5" customWidth="1"/>
    <col min="4107" max="4107" width="19.90625" style="5" customWidth="1"/>
    <col min="4108" max="4349" width="9.08984375" style="5" customWidth="1"/>
    <col min="4350" max="4351" width="1.36328125" style="5" customWidth="1"/>
    <col min="4352" max="4352" width="3.54296875" style="5"/>
    <col min="4353" max="4353" width="11.90625" style="5" customWidth="1"/>
    <col min="4354" max="4354" width="12.453125" style="5" customWidth="1"/>
    <col min="4355" max="4355" width="9" style="5" customWidth="1"/>
    <col min="4356" max="4356" width="7.453125" style="5" customWidth="1"/>
    <col min="4357" max="4358" width="7.54296875" style="5" customWidth="1"/>
    <col min="4359" max="4359" width="15" style="5" customWidth="1"/>
    <col min="4360" max="4360" width="9.6328125" style="5" customWidth="1"/>
    <col min="4361" max="4361" width="14.54296875" style="5" customWidth="1"/>
    <col min="4362" max="4362" width="14.453125" style="5" customWidth="1"/>
    <col min="4363" max="4363" width="19.90625" style="5" customWidth="1"/>
    <col min="4364" max="4605" width="9.08984375" style="5" customWidth="1"/>
    <col min="4606" max="4607" width="1.36328125" style="5" customWidth="1"/>
    <col min="4608" max="4608" width="3.54296875" style="5"/>
    <col min="4609" max="4609" width="11.90625" style="5" customWidth="1"/>
    <col min="4610" max="4610" width="12.453125" style="5" customWidth="1"/>
    <col min="4611" max="4611" width="9" style="5" customWidth="1"/>
    <col min="4612" max="4612" width="7.453125" style="5" customWidth="1"/>
    <col min="4613" max="4614" width="7.54296875" style="5" customWidth="1"/>
    <col min="4615" max="4615" width="15" style="5" customWidth="1"/>
    <col min="4616" max="4616" width="9.6328125" style="5" customWidth="1"/>
    <col min="4617" max="4617" width="14.54296875" style="5" customWidth="1"/>
    <col min="4618" max="4618" width="14.453125" style="5" customWidth="1"/>
    <col min="4619" max="4619" width="19.90625" style="5" customWidth="1"/>
    <col min="4620" max="4861" width="9.08984375" style="5" customWidth="1"/>
    <col min="4862" max="4863" width="1.36328125" style="5" customWidth="1"/>
    <col min="4864" max="4864" width="3.54296875" style="5"/>
    <col min="4865" max="4865" width="11.90625" style="5" customWidth="1"/>
    <col min="4866" max="4866" width="12.453125" style="5" customWidth="1"/>
    <col min="4867" max="4867" width="9" style="5" customWidth="1"/>
    <col min="4868" max="4868" width="7.453125" style="5" customWidth="1"/>
    <col min="4869" max="4870" width="7.54296875" style="5" customWidth="1"/>
    <col min="4871" max="4871" width="15" style="5" customWidth="1"/>
    <col min="4872" max="4872" width="9.6328125" style="5" customWidth="1"/>
    <col min="4873" max="4873" width="14.54296875" style="5" customWidth="1"/>
    <col min="4874" max="4874" width="14.453125" style="5" customWidth="1"/>
    <col min="4875" max="4875" width="19.90625" style="5" customWidth="1"/>
    <col min="4876" max="5117" width="9.08984375" style="5" customWidth="1"/>
    <col min="5118" max="5119" width="1.36328125" style="5" customWidth="1"/>
    <col min="5120" max="5120" width="3.54296875" style="5"/>
    <col min="5121" max="5121" width="11.90625" style="5" customWidth="1"/>
    <col min="5122" max="5122" width="12.453125" style="5" customWidth="1"/>
    <col min="5123" max="5123" width="9" style="5" customWidth="1"/>
    <col min="5124" max="5124" width="7.453125" style="5" customWidth="1"/>
    <col min="5125" max="5126" width="7.54296875" style="5" customWidth="1"/>
    <col min="5127" max="5127" width="15" style="5" customWidth="1"/>
    <col min="5128" max="5128" width="9.6328125" style="5" customWidth="1"/>
    <col min="5129" max="5129" width="14.54296875" style="5" customWidth="1"/>
    <col min="5130" max="5130" width="14.453125" style="5" customWidth="1"/>
    <col min="5131" max="5131" width="19.90625" style="5" customWidth="1"/>
    <col min="5132" max="5373" width="9.08984375" style="5" customWidth="1"/>
    <col min="5374" max="5375" width="1.36328125" style="5" customWidth="1"/>
    <col min="5376" max="5376" width="3.54296875" style="5"/>
    <col min="5377" max="5377" width="11.90625" style="5" customWidth="1"/>
    <col min="5378" max="5378" width="12.453125" style="5" customWidth="1"/>
    <col min="5379" max="5379" width="9" style="5" customWidth="1"/>
    <col min="5380" max="5380" width="7.453125" style="5" customWidth="1"/>
    <col min="5381" max="5382" width="7.54296875" style="5" customWidth="1"/>
    <col min="5383" max="5383" width="15" style="5" customWidth="1"/>
    <col min="5384" max="5384" width="9.6328125" style="5" customWidth="1"/>
    <col min="5385" max="5385" width="14.54296875" style="5" customWidth="1"/>
    <col min="5386" max="5386" width="14.453125" style="5" customWidth="1"/>
    <col min="5387" max="5387" width="19.90625" style="5" customWidth="1"/>
    <col min="5388" max="5629" width="9.08984375" style="5" customWidth="1"/>
    <col min="5630" max="5631" width="1.36328125" style="5" customWidth="1"/>
    <col min="5632" max="5632" width="3.54296875" style="5"/>
    <col min="5633" max="5633" width="11.90625" style="5" customWidth="1"/>
    <col min="5634" max="5634" width="12.453125" style="5" customWidth="1"/>
    <col min="5635" max="5635" width="9" style="5" customWidth="1"/>
    <col min="5636" max="5636" width="7.453125" style="5" customWidth="1"/>
    <col min="5637" max="5638" width="7.54296875" style="5" customWidth="1"/>
    <col min="5639" max="5639" width="15" style="5" customWidth="1"/>
    <col min="5640" max="5640" width="9.6328125" style="5" customWidth="1"/>
    <col min="5641" max="5641" width="14.54296875" style="5" customWidth="1"/>
    <col min="5642" max="5642" width="14.453125" style="5" customWidth="1"/>
    <col min="5643" max="5643" width="19.90625" style="5" customWidth="1"/>
    <col min="5644" max="5885" width="9.08984375" style="5" customWidth="1"/>
    <col min="5886" max="5887" width="1.36328125" style="5" customWidth="1"/>
    <col min="5888" max="5888" width="3.54296875" style="5"/>
    <col min="5889" max="5889" width="11.90625" style="5" customWidth="1"/>
    <col min="5890" max="5890" width="12.453125" style="5" customWidth="1"/>
    <col min="5891" max="5891" width="9" style="5" customWidth="1"/>
    <col min="5892" max="5892" width="7.453125" style="5" customWidth="1"/>
    <col min="5893" max="5894" width="7.54296875" style="5" customWidth="1"/>
    <col min="5895" max="5895" width="15" style="5" customWidth="1"/>
    <col min="5896" max="5896" width="9.6328125" style="5" customWidth="1"/>
    <col min="5897" max="5897" width="14.54296875" style="5" customWidth="1"/>
    <col min="5898" max="5898" width="14.453125" style="5" customWidth="1"/>
    <col min="5899" max="5899" width="19.90625" style="5" customWidth="1"/>
    <col min="5900" max="6141" width="9.08984375" style="5" customWidth="1"/>
    <col min="6142" max="6143" width="1.36328125" style="5" customWidth="1"/>
    <col min="6144" max="6144" width="3.54296875" style="5"/>
    <col min="6145" max="6145" width="11.90625" style="5" customWidth="1"/>
    <col min="6146" max="6146" width="12.453125" style="5" customWidth="1"/>
    <col min="6147" max="6147" width="9" style="5" customWidth="1"/>
    <col min="6148" max="6148" width="7.453125" style="5" customWidth="1"/>
    <col min="6149" max="6150" width="7.54296875" style="5" customWidth="1"/>
    <col min="6151" max="6151" width="15" style="5" customWidth="1"/>
    <col min="6152" max="6152" width="9.6328125" style="5" customWidth="1"/>
    <col min="6153" max="6153" width="14.54296875" style="5" customWidth="1"/>
    <col min="6154" max="6154" width="14.453125" style="5" customWidth="1"/>
    <col min="6155" max="6155" width="19.90625" style="5" customWidth="1"/>
    <col min="6156" max="6397" width="9.08984375" style="5" customWidth="1"/>
    <col min="6398" max="6399" width="1.36328125" style="5" customWidth="1"/>
    <col min="6400" max="6400" width="3.54296875" style="5"/>
    <col min="6401" max="6401" width="11.90625" style="5" customWidth="1"/>
    <col min="6402" max="6402" width="12.453125" style="5" customWidth="1"/>
    <col min="6403" max="6403" width="9" style="5" customWidth="1"/>
    <col min="6404" max="6404" width="7.453125" style="5" customWidth="1"/>
    <col min="6405" max="6406" width="7.54296875" style="5" customWidth="1"/>
    <col min="6407" max="6407" width="15" style="5" customWidth="1"/>
    <col min="6408" max="6408" width="9.6328125" style="5" customWidth="1"/>
    <col min="6409" max="6409" width="14.54296875" style="5" customWidth="1"/>
    <col min="6410" max="6410" width="14.453125" style="5" customWidth="1"/>
    <col min="6411" max="6411" width="19.90625" style="5" customWidth="1"/>
    <col min="6412" max="6653" width="9.08984375" style="5" customWidth="1"/>
    <col min="6654" max="6655" width="1.36328125" style="5" customWidth="1"/>
    <col min="6656" max="6656" width="3.54296875" style="5"/>
    <col min="6657" max="6657" width="11.90625" style="5" customWidth="1"/>
    <col min="6658" max="6658" width="12.453125" style="5" customWidth="1"/>
    <col min="6659" max="6659" width="9" style="5" customWidth="1"/>
    <col min="6660" max="6660" width="7.453125" style="5" customWidth="1"/>
    <col min="6661" max="6662" width="7.54296875" style="5" customWidth="1"/>
    <col min="6663" max="6663" width="15" style="5" customWidth="1"/>
    <col min="6664" max="6664" width="9.6328125" style="5" customWidth="1"/>
    <col min="6665" max="6665" width="14.54296875" style="5" customWidth="1"/>
    <col min="6666" max="6666" width="14.453125" style="5" customWidth="1"/>
    <col min="6667" max="6667" width="19.90625" style="5" customWidth="1"/>
    <col min="6668" max="6909" width="9.08984375" style="5" customWidth="1"/>
    <col min="6910" max="6911" width="1.36328125" style="5" customWidth="1"/>
    <col min="6912" max="6912" width="3.54296875" style="5"/>
    <col min="6913" max="6913" width="11.90625" style="5" customWidth="1"/>
    <col min="6914" max="6914" width="12.453125" style="5" customWidth="1"/>
    <col min="6915" max="6915" width="9" style="5" customWidth="1"/>
    <col min="6916" max="6916" width="7.453125" style="5" customWidth="1"/>
    <col min="6917" max="6918" width="7.54296875" style="5" customWidth="1"/>
    <col min="6919" max="6919" width="15" style="5" customWidth="1"/>
    <col min="6920" max="6920" width="9.6328125" style="5" customWidth="1"/>
    <col min="6921" max="6921" width="14.54296875" style="5" customWidth="1"/>
    <col min="6922" max="6922" width="14.453125" style="5" customWidth="1"/>
    <col min="6923" max="6923" width="19.90625" style="5" customWidth="1"/>
    <col min="6924" max="7165" width="9.08984375" style="5" customWidth="1"/>
    <col min="7166" max="7167" width="1.36328125" style="5" customWidth="1"/>
    <col min="7168" max="7168" width="3.54296875" style="5"/>
    <col min="7169" max="7169" width="11.90625" style="5" customWidth="1"/>
    <col min="7170" max="7170" width="12.453125" style="5" customWidth="1"/>
    <col min="7171" max="7171" width="9" style="5" customWidth="1"/>
    <col min="7172" max="7172" width="7.453125" style="5" customWidth="1"/>
    <col min="7173" max="7174" width="7.54296875" style="5" customWidth="1"/>
    <col min="7175" max="7175" width="15" style="5" customWidth="1"/>
    <col min="7176" max="7176" width="9.6328125" style="5" customWidth="1"/>
    <col min="7177" max="7177" width="14.54296875" style="5" customWidth="1"/>
    <col min="7178" max="7178" width="14.453125" style="5" customWidth="1"/>
    <col min="7179" max="7179" width="19.90625" style="5" customWidth="1"/>
    <col min="7180" max="7421" width="9.08984375" style="5" customWidth="1"/>
    <col min="7422" max="7423" width="1.36328125" style="5" customWidth="1"/>
    <col min="7424" max="7424" width="3.54296875" style="5"/>
    <col min="7425" max="7425" width="11.90625" style="5" customWidth="1"/>
    <col min="7426" max="7426" width="12.453125" style="5" customWidth="1"/>
    <col min="7427" max="7427" width="9" style="5" customWidth="1"/>
    <col min="7428" max="7428" width="7.453125" style="5" customWidth="1"/>
    <col min="7429" max="7430" width="7.54296875" style="5" customWidth="1"/>
    <col min="7431" max="7431" width="15" style="5" customWidth="1"/>
    <col min="7432" max="7432" width="9.6328125" style="5" customWidth="1"/>
    <col min="7433" max="7433" width="14.54296875" style="5" customWidth="1"/>
    <col min="7434" max="7434" width="14.453125" style="5" customWidth="1"/>
    <col min="7435" max="7435" width="19.90625" style="5" customWidth="1"/>
    <col min="7436" max="7677" width="9.08984375" style="5" customWidth="1"/>
    <col min="7678" max="7679" width="1.36328125" style="5" customWidth="1"/>
    <col min="7680" max="7680" width="3.54296875" style="5"/>
    <col min="7681" max="7681" width="11.90625" style="5" customWidth="1"/>
    <col min="7682" max="7682" width="12.453125" style="5" customWidth="1"/>
    <col min="7683" max="7683" width="9" style="5" customWidth="1"/>
    <col min="7684" max="7684" width="7.453125" style="5" customWidth="1"/>
    <col min="7685" max="7686" width="7.54296875" style="5" customWidth="1"/>
    <col min="7687" max="7687" width="15" style="5" customWidth="1"/>
    <col min="7688" max="7688" width="9.6328125" style="5" customWidth="1"/>
    <col min="7689" max="7689" width="14.54296875" style="5" customWidth="1"/>
    <col min="7690" max="7690" width="14.453125" style="5" customWidth="1"/>
    <col min="7691" max="7691" width="19.90625" style="5" customWidth="1"/>
    <col min="7692" max="7933" width="9.08984375" style="5" customWidth="1"/>
    <col min="7934" max="7935" width="1.36328125" style="5" customWidth="1"/>
    <col min="7936" max="7936" width="3.54296875" style="5"/>
    <col min="7937" max="7937" width="11.90625" style="5" customWidth="1"/>
    <col min="7938" max="7938" width="12.453125" style="5" customWidth="1"/>
    <col min="7939" max="7939" width="9" style="5" customWidth="1"/>
    <col min="7940" max="7940" width="7.453125" style="5" customWidth="1"/>
    <col min="7941" max="7942" width="7.54296875" style="5" customWidth="1"/>
    <col min="7943" max="7943" width="15" style="5" customWidth="1"/>
    <col min="7944" max="7944" width="9.6328125" style="5" customWidth="1"/>
    <col min="7945" max="7945" width="14.54296875" style="5" customWidth="1"/>
    <col min="7946" max="7946" width="14.453125" style="5" customWidth="1"/>
    <col min="7947" max="7947" width="19.90625" style="5" customWidth="1"/>
    <col min="7948" max="8189" width="9.08984375" style="5" customWidth="1"/>
    <col min="8190" max="8191" width="1.36328125" style="5" customWidth="1"/>
    <col min="8192" max="8192" width="3.54296875" style="5"/>
    <col min="8193" max="8193" width="11.90625" style="5" customWidth="1"/>
    <col min="8194" max="8194" width="12.453125" style="5" customWidth="1"/>
    <col min="8195" max="8195" width="9" style="5" customWidth="1"/>
    <col min="8196" max="8196" width="7.453125" style="5" customWidth="1"/>
    <col min="8197" max="8198" width="7.54296875" style="5" customWidth="1"/>
    <col min="8199" max="8199" width="15" style="5" customWidth="1"/>
    <col min="8200" max="8200" width="9.6328125" style="5" customWidth="1"/>
    <col min="8201" max="8201" width="14.54296875" style="5" customWidth="1"/>
    <col min="8202" max="8202" width="14.453125" style="5" customWidth="1"/>
    <col min="8203" max="8203" width="19.90625" style="5" customWidth="1"/>
    <col min="8204" max="8445" width="9.08984375" style="5" customWidth="1"/>
    <col min="8446" max="8447" width="1.36328125" style="5" customWidth="1"/>
    <col min="8448" max="8448" width="3.54296875" style="5"/>
    <col min="8449" max="8449" width="11.90625" style="5" customWidth="1"/>
    <col min="8450" max="8450" width="12.453125" style="5" customWidth="1"/>
    <col min="8451" max="8451" width="9" style="5" customWidth="1"/>
    <col min="8452" max="8452" width="7.453125" style="5" customWidth="1"/>
    <col min="8453" max="8454" width="7.54296875" style="5" customWidth="1"/>
    <col min="8455" max="8455" width="15" style="5" customWidth="1"/>
    <col min="8456" max="8456" width="9.6328125" style="5" customWidth="1"/>
    <col min="8457" max="8457" width="14.54296875" style="5" customWidth="1"/>
    <col min="8458" max="8458" width="14.453125" style="5" customWidth="1"/>
    <col min="8459" max="8459" width="19.90625" style="5" customWidth="1"/>
    <col min="8460" max="8701" width="9.08984375" style="5" customWidth="1"/>
    <col min="8702" max="8703" width="1.36328125" style="5" customWidth="1"/>
    <col min="8704" max="8704" width="3.54296875" style="5"/>
    <col min="8705" max="8705" width="11.90625" style="5" customWidth="1"/>
    <col min="8706" max="8706" width="12.453125" style="5" customWidth="1"/>
    <col min="8707" max="8707" width="9" style="5" customWidth="1"/>
    <col min="8708" max="8708" width="7.453125" style="5" customWidth="1"/>
    <col min="8709" max="8710" width="7.54296875" style="5" customWidth="1"/>
    <col min="8711" max="8711" width="15" style="5" customWidth="1"/>
    <col min="8712" max="8712" width="9.6328125" style="5" customWidth="1"/>
    <col min="8713" max="8713" width="14.54296875" style="5" customWidth="1"/>
    <col min="8714" max="8714" width="14.453125" style="5" customWidth="1"/>
    <col min="8715" max="8715" width="19.90625" style="5" customWidth="1"/>
    <col min="8716" max="8957" width="9.08984375" style="5" customWidth="1"/>
    <col min="8958" max="8959" width="1.36328125" style="5" customWidth="1"/>
    <col min="8960" max="8960" width="3.54296875" style="5"/>
    <col min="8961" max="8961" width="11.90625" style="5" customWidth="1"/>
    <col min="8962" max="8962" width="12.453125" style="5" customWidth="1"/>
    <col min="8963" max="8963" width="9" style="5" customWidth="1"/>
    <col min="8964" max="8964" width="7.453125" style="5" customWidth="1"/>
    <col min="8965" max="8966" width="7.54296875" style="5" customWidth="1"/>
    <col min="8967" max="8967" width="15" style="5" customWidth="1"/>
    <col min="8968" max="8968" width="9.6328125" style="5" customWidth="1"/>
    <col min="8969" max="8969" width="14.54296875" style="5" customWidth="1"/>
    <col min="8970" max="8970" width="14.453125" style="5" customWidth="1"/>
    <col min="8971" max="8971" width="19.90625" style="5" customWidth="1"/>
    <col min="8972" max="9213" width="9.08984375" style="5" customWidth="1"/>
    <col min="9214" max="9215" width="1.36328125" style="5" customWidth="1"/>
    <col min="9216" max="9216" width="3.54296875" style="5"/>
    <col min="9217" max="9217" width="11.90625" style="5" customWidth="1"/>
    <col min="9218" max="9218" width="12.453125" style="5" customWidth="1"/>
    <col min="9219" max="9219" width="9" style="5" customWidth="1"/>
    <col min="9220" max="9220" width="7.453125" style="5" customWidth="1"/>
    <col min="9221" max="9222" width="7.54296875" style="5" customWidth="1"/>
    <col min="9223" max="9223" width="15" style="5" customWidth="1"/>
    <col min="9224" max="9224" width="9.6328125" style="5" customWidth="1"/>
    <col min="9225" max="9225" width="14.54296875" style="5" customWidth="1"/>
    <col min="9226" max="9226" width="14.453125" style="5" customWidth="1"/>
    <col min="9227" max="9227" width="19.90625" style="5" customWidth="1"/>
    <col min="9228" max="9469" width="9.08984375" style="5" customWidth="1"/>
    <col min="9470" max="9471" width="1.36328125" style="5" customWidth="1"/>
    <col min="9472" max="9472" width="3.54296875" style="5"/>
    <col min="9473" max="9473" width="11.90625" style="5" customWidth="1"/>
    <col min="9474" max="9474" width="12.453125" style="5" customWidth="1"/>
    <col min="9475" max="9475" width="9" style="5" customWidth="1"/>
    <col min="9476" max="9476" width="7.453125" style="5" customWidth="1"/>
    <col min="9477" max="9478" width="7.54296875" style="5" customWidth="1"/>
    <col min="9479" max="9479" width="15" style="5" customWidth="1"/>
    <col min="9480" max="9480" width="9.6328125" style="5" customWidth="1"/>
    <col min="9481" max="9481" width="14.54296875" style="5" customWidth="1"/>
    <col min="9482" max="9482" width="14.453125" style="5" customWidth="1"/>
    <col min="9483" max="9483" width="19.90625" style="5" customWidth="1"/>
    <col min="9484" max="9725" width="9.08984375" style="5" customWidth="1"/>
    <col min="9726" max="9727" width="1.36328125" style="5" customWidth="1"/>
    <col min="9728" max="9728" width="3.54296875" style="5"/>
    <col min="9729" max="9729" width="11.90625" style="5" customWidth="1"/>
    <col min="9730" max="9730" width="12.453125" style="5" customWidth="1"/>
    <col min="9731" max="9731" width="9" style="5" customWidth="1"/>
    <col min="9732" max="9732" width="7.453125" style="5" customWidth="1"/>
    <col min="9733" max="9734" width="7.54296875" style="5" customWidth="1"/>
    <col min="9735" max="9735" width="15" style="5" customWidth="1"/>
    <col min="9736" max="9736" width="9.6328125" style="5" customWidth="1"/>
    <col min="9737" max="9737" width="14.54296875" style="5" customWidth="1"/>
    <col min="9738" max="9738" width="14.453125" style="5" customWidth="1"/>
    <col min="9739" max="9739" width="19.90625" style="5" customWidth="1"/>
    <col min="9740" max="9981" width="9.08984375" style="5" customWidth="1"/>
    <col min="9982" max="9983" width="1.36328125" style="5" customWidth="1"/>
    <col min="9984" max="9984" width="3.54296875" style="5"/>
    <col min="9985" max="9985" width="11.90625" style="5" customWidth="1"/>
    <col min="9986" max="9986" width="12.453125" style="5" customWidth="1"/>
    <col min="9987" max="9987" width="9" style="5" customWidth="1"/>
    <col min="9988" max="9988" width="7.453125" style="5" customWidth="1"/>
    <col min="9989" max="9990" width="7.54296875" style="5" customWidth="1"/>
    <col min="9991" max="9991" width="15" style="5" customWidth="1"/>
    <col min="9992" max="9992" width="9.6328125" style="5" customWidth="1"/>
    <col min="9993" max="9993" width="14.54296875" style="5" customWidth="1"/>
    <col min="9994" max="9994" width="14.453125" style="5" customWidth="1"/>
    <col min="9995" max="9995" width="19.90625" style="5" customWidth="1"/>
    <col min="9996" max="10237" width="9.08984375" style="5" customWidth="1"/>
    <col min="10238" max="10239" width="1.36328125" style="5" customWidth="1"/>
    <col min="10240" max="10240" width="3.54296875" style="5"/>
    <col min="10241" max="10241" width="11.90625" style="5" customWidth="1"/>
    <col min="10242" max="10242" width="12.453125" style="5" customWidth="1"/>
    <col min="10243" max="10243" width="9" style="5" customWidth="1"/>
    <col min="10244" max="10244" width="7.453125" style="5" customWidth="1"/>
    <col min="10245" max="10246" width="7.54296875" style="5" customWidth="1"/>
    <col min="10247" max="10247" width="15" style="5" customWidth="1"/>
    <col min="10248" max="10248" width="9.6328125" style="5" customWidth="1"/>
    <col min="10249" max="10249" width="14.54296875" style="5" customWidth="1"/>
    <col min="10250" max="10250" width="14.453125" style="5" customWidth="1"/>
    <col min="10251" max="10251" width="19.90625" style="5" customWidth="1"/>
    <col min="10252" max="10493" width="9.08984375" style="5" customWidth="1"/>
    <col min="10494" max="10495" width="1.36328125" style="5" customWidth="1"/>
    <col min="10496" max="10496" width="3.54296875" style="5"/>
    <col min="10497" max="10497" width="11.90625" style="5" customWidth="1"/>
    <col min="10498" max="10498" width="12.453125" style="5" customWidth="1"/>
    <col min="10499" max="10499" width="9" style="5" customWidth="1"/>
    <col min="10500" max="10500" width="7.453125" style="5" customWidth="1"/>
    <col min="10501" max="10502" width="7.54296875" style="5" customWidth="1"/>
    <col min="10503" max="10503" width="15" style="5" customWidth="1"/>
    <col min="10504" max="10504" width="9.6328125" style="5" customWidth="1"/>
    <col min="10505" max="10505" width="14.54296875" style="5" customWidth="1"/>
    <col min="10506" max="10506" width="14.453125" style="5" customWidth="1"/>
    <col min="10507" max="10507" width="19.90625" style="5" customWidth="1"/>
    <col min="10508" max="10749" width="9.08984375" style="5" customWidth="1"/>
    <col min="10750" max="10751" width="1.36328125" style="5" customWidth="1"/>
    <col min="10752" max="10752" width="3.54296875" style="5"/>
    <col min="10753" max="10753" width="11.90625" style="5" customWidth="1"/>
    <col min="10754" max="10754" width="12.453125" style="5" customWidth="1"/>
    <col min="10755" max="10755" width="9" style="5" customWidth="1"/>
    <col min="10756" max="10756" width="7.453125" style="5" customWidth="1"/>
    <col min="10757" max="10758" width="7.54296875" style="5" customWidth="1"/>
    <col min="10759" max="10759" width="15" style="5" customWidth="1"/>
    <col min="10760" max="10760" width="9.6328125" style="5" customWidth="1"/>
    <col min="10761" max="10761" width="14.54296875" style="5" customWidth="1"/>
    <col min="10762" max="10762" width="14.453125" style="5" customWidth="1"/>
    <col min="10763" max="10763" width="19.90625" style="5" customWidth="1"/>
    <col min="10764" max="11005" width="9.08984375" style="5" customWidth="1"/>
    <col min="11006" max="11007" width="1.36328125" style="5" customWidth="1"/>
    <col min="11008" max="11008" width="3.54296875" style="5"/>
    <col min="11009" max="11009" width="11.90625" style="5" customWidth="1"/>
    <col min="11010" max="11010" width="12.453125" style="5" customWidth="1"/>
    <col min="11011" max="11011" width="9" style="5" customWidth="1"/>
    <col min="11012" max="11012" width="7.453125" style="5" customWidth="1"/>
    <col min="11013" max="11014" width="7.54296875" style="5" customWidth="1"/>
    <col min="11015" max="11015" width="15" style="5" customWidth="1"/>
    <col min="11016" max="11016" width="9.6328125" style="5" customWidth="1"/>
    <col min="11017" max="11017" width="14.54296875" style="5" customWidth="1"/>
    <col min="11018" max="11018" width="14.453125" style="5" customWidth="1"/>
    <col min="11019" max="11019" width="19.90625" style="5" customWidth="1"/>
    <col min="11020" max="11261" width="9.08984375" style="5" customWidth="1"/>
    <col min="11262" max="11263" width="1.36328125" style="5" customWidth="1"/>
    <col min="11264" max="11264" width="3.54296875" style="5"/>
    <col min="11265" max="11265" width="11.90625" style="5" customWidth="1"/>
    <col min="11266" max="11266" width="12.453125" style="5" customWidth="1"/>
    <col min="11267" max="11267" width="9" style="5" customWidth="1"/>
    <col min="11268" max="11268" width="7.453125" style="5" customWidth="1"/>
    <col min="11269" max="11270" width="7.54296875" style="5" customWidth="1"/>
    <col min="11271" max="11271" width="15" style="5" customWidth="1"/>
    <col min="11272" max="11272" width="9.6328125" style="5" customWidth="1"/>
    <col min="11273" max="11273" width="14.54296875" style="5" customWidth="1"/>
    <col min="11274" max="11274" width="14.453125" style="5" customWidth="1"/>
    <col min="11275" max="11275" width="19.90625" style="5" customWidth="1"/>
    <col min="11276" max="11517" width="9.08984375" style="5" customWidth="1"/>
    <col min="11518" max="11519" width="1.36328125" style="5" customWidth="1"/>
    <col min="11520" max="11520" width="3.54296875" style="5"/>
    <col min="11521" max="11521" width="11.90625" style="5" customWidth="1"/>
    <col min="11522" max="11522" width="12.453125" style="5" customWidth="1"/>
    <col min="11523" max="11523" width="9" style="5" customWidth="1"/>
    <col min="11524" max="11524" width="7.453125" style="5" customWidth="1"/>
    <col min="11525" max="11526" width="7.54296875" style="5" customWidth="1"/>
    <col min="11527" max="11527" width="15" style="5" customWidth="1"/>
    <col min="11528" max="11528" width="9.6328125" style="5" customWidth="1"/>
    <col min="11529" max="11529" width="14.54296875" style="5" customWidth="1"/>
    <col min="11530" max="11530" width="14.453125" style="5" customWidth="1"/>
    <col min="11531" max="11531" width="19.90625" style="5" customWidth="1"/>
    <col min="11532" max="11773" width="9.08984375" style="5" customWidth="1"/>
    <col min="11774" max="11775" width="1.36328125" style="5" customWidth="1"/>
    <col min="11776" max="11776" width="3.54296875" style="5"/>
    <col min="11777" max="11777" width="11.90625" style="5" customWidth="1"/>
    <col min="11778" max="11778" width="12.453125" style="5" customWidth="1"/>
    <col min="11779" max="11779" width="9" style="5" customWidth="1"/>
    <col min="11780" max="11780" width="7.453125" style="5" customWidth="1"/>
    <col min="11781" max="11782" width="7.54296875" style="5" customWidth="1"/>
    <col min="11783" max="11783" width="15" style="5" customWidth="1"/>
    <col min="11784" max="11784" width="9.6328125" style="5" customWidth="1"/>
    <col min="11785" max="11785" width="14.54296875" style="5" customWidth="1"/>
    <col min="11786" max="11786" width="14.453125" style="5" customWidth="1"/>
    <col min="11787" max="11787" width="19.90625" style="5" customWidth="1"/>
    <col min="11788" max="12029" width="9.08984375" style="5" customWidth="1"/>
    <col min="12030" max="12031" width="1.36328125" style="5" customWidth="1"/>
    <col min="12032" max="12032" width="3.54296875" style="5"/>
    <col min="12033" max="12033" width="11.90625" style="5" customWidth="1"/>
    <col min="12034" max="12034" width="12.453125" style="5" customWidth="1"/>
    <col min="12035" max="12035" width="9" style="5" customWidth="1"/>
    <col min="12036" max="12036" width="7.453125" style="5" customWidth="1"/>
    <col min="12037" max="12038" width="7.54296875" style="5" customWidth="1"/>
    <col min="12039" max="12039" width="15" style="5" customWidth="1"/>
    <col min="12040" max="12040" width="9.6328125" style="5" customWidth="1"/>
    <col min="12041" max="12041" width="14.54296875" style="5" customWidth="1"/>
    <col min="12042" max="12042" width="14.453125" style="5" customWidth="1"/>
    <col min="12043" max="12043" width="19.90625" style="5" customWidth="1"/>
    <col min="12044" max="12285" width="9.08984375" style="5" customWidth="1"/>
    <col min="12286" max="12287" width="1.36328125" style="5" customWidth="1"/>
    <col min="12288" max="12288" width="3.54296875" style="5"/>
    <col min="12289" max="12289" width="11.90625" style="5" customWidth="1"/>
    <col min="12290" max="12290" width="12.453125" style="5" customWidth="1"/>
    <col min="12291" max="12291" width="9" style="5" customWidth="1"/>
    <col min="12292" max="12292" width="7.453125" style="5" customWidth="1"/>
    <col min="12293" max="12294" width="7.54296875" style="5" customWidth="1"/>
    <col min="12295" max="12295" width="15" style="5" customWidth="1"/>
    <col min="12296" max="12296" width="9.6328125" style="5" customWidth="1"/>
    <col min="12297" max="12297" width="14.54296875" style="5" customWidth="1"/>
    <col min="12298" max="12298" width="14.453125" style="5" customWidth="1"/>
    <col min="12299" max="12299" width="19.90625" style="5" customWidth="1"/>
    <col min="12300" max="12541" width="9.08984375" style="5" customWidth="1"/>
    <col min="12542" max="12543" width="1.36328125" style="5" customWidth="1"/>
    <col min="12544" max="12544" width="3.54296875" style="5"/>
    <col min="12545" max="12545" width="11.90625" style="5" customWidth="1"/>
    <col min="12546" max="12546" width="12.453125" style="5" customWidth="1"/>
    <col min="12547" max="12547" width="9" style="5" customWidth="1"/>
    <col min="12548" max="12548" width="7.453125" style="5" customWidth="1"/>
    <col min="12549" max="12550" width="7.54296875" style="5" customWidth="1"/>
    <col min="12551" max="12551" width="15" style="5" customWidth="1"/>
    <col min="12552" max="12552" width="9.6328125" style="5" customWidth="1"/>
    <col min="12553" max="12553" width="14.54296875" style="5" customWidth="1"/>
    <col min="12554" max="12554" width="14.453125" style="5" customWidth="1"/>
    <col min="12555" max="12555" width="19.90625" style="5" customWidth="1"/>
    <col min="12556" max="12797" width="9.08984375" style="5" customWidth="1"/>
    <col min="12798" max="12799" width="1.36328125" style="5" customWidth="1"/>
    <col min="12800" max="12800" width="3.54296875" style="5"/>
    <col min="12801" max="12801" width="11.90625" style="5" customWidth="1"/>
    <col min="12802" max="12802" width="12.453125" style="5" customWidth="1"/>
    <col min="12803" max="12803" width="9" style="5" customWidth="1"/>
    <col min="12804" max="12804" width="7.453125" style="5" customWidth="1"/>
    <col min="12805" max="12806" width="7.54296875" style="5" customWidth="1"/>
    <col min="12807" max="12807" width="15" style="5" customWidth="1"/>
    <col min="12808" max="12808" width="9.6328125" style="5" customWidth="1"/>
    <col min="12809" max="12809" width="14.54296875" style="5" customWidth="1"/>
    <col min="12810" max="12810" width="14.453125" style="5" customWidth="1"/>
    <col min="12811" max="12811" width="19.90625" style="5" customWidth="1"/>
    <col min="12812" max="13053" width="9.08984375" style="5" customWidth="1"/>
    <col min="13054" max="13055" width="1.36328125" style="5" customWidth="1"/>
    <col min="13056" max="13056" width="3.54296875" style="5"/>
    <col min="13057" max="13057" width="11.90625" style="5" customWidth="1"/>
    <col min="13058" max="13058" width="12.453125" style="5" customWidth="1"/>
    <col min="13059" max="13059" width="9" style="5" customWidth="1"/>
    <col min="13060" max="13060" width="7.453125" style="5" customWidth="1"/>
    <col min="13061" max="13062" width="7.54296875" style="5" customWidth="1"/>
    <col min="13063" max="13063" width="15" style="5" customWidth="1"/>
    <col min="13064" max="13064" width="9.6328125" style="5" customWidth="1"/>
    <col min="13065" max="13065" width="14.54296875" style="5" customWidth="1"/>
    <col min="13066" max="13066" width="14.453125" style="5" customWidth="1"/>
    <col min="13067" max="13067" width="19.90625" style="5" customWidth="1"/>
    <col min="13068" max="13309" width="9.08984375" style="5" customWidth="1"/>
    <col min="13310" max="13311" width="1.36328125" style="5" customWidth="1"/>
    <col min="13312" max="13312" width="3.54296875" style="5"/>
    <col min="13313" max="13313" width="11.90625" style="5" customWidth="1"/>
    <col min="13314" max="13314" width="12.453125" style="5" customWidth="1"/>
    <col min="13315" max="13315" width="9" style="5" customWidth="1"/>
    <col min="13316" max="13316" width="7.453125" style="5" customWidth="1"/>
    <col min="13317" max="13318" width="7.54296875" style="5" customWidth="1"/>
    <col min="13319" max="13319" width="15" style="5" customWidth="1"/>
    <col min="13320" max="13320" width="9.6328125" style="5" customWidth="1"/>
    <col min="13321" max="13321" width="14.54296875" style="5" customWidth="1"/>
    <col min="13322" max="13322" width="14.453125" style="5" customWidth="1"/>
    <col min="13323" max="13323" width="19.90625" style="5" customWidth="1"/>
    <col min="13324" max="13565" width="9.08984375" style="5" customWidth="1"/>
    <col min="13566" max="13567" width="1.36328125" style="5" customWidth="1"/>
    <col min="13568" max="13568" width="3.54296875" style="5"/>
    <col min="13569" max="13569" width="11.90625" style="5" customWidth="1"/>
    <col min="13570" max="13570" width="12.453125" style="5" customWidth="1"/>
    <col min="13571" max="13571" width="9" style="5" customWidth="1"/>
    <col min="13572" max="13572" width="7.453125" style="5" customWidth="1"/>
    <col min="13573" max="13574" width="7.54296875" style="5" customWidth="1"/>
    <col min="13575" max="13575" width="15" style="5" customWidth="1"/>
    <col min="13576" max="13576" width="9.6328125" style="5" customWidth="1"/>
    <col min="13577" max="13577" width="14.54296875" style="5" customWidth="1"/>
    <col min="13578" max="13578" width="14.453125" style="5" customWidth="1"/>
    <col min="13579" max="13579" width="19.90625" style="5" customWidth="1"/>
    <col min="13580" max="13821" width="9.08984375" style="5" customWidth="1"/>
    <col min="13822" max="13823" width="1.36328125" style="5" customWidth="1"/>
    <col min="13824" max="13824" width="3.54296875" style="5"/>
    <col min="13825" max="13825" width="11.90625" style="5" customWidth="1"/>
    <col min="13826" max="13826" width="12.453125" style="5" customWidth="1"/>
    <col min="13827" max="13827" width="9" style="5" customWidth="1"/>
    <col min="13828" max="13828" width="7.453125" style="5" customWidth="1"/>
    <col min="13829" max="13830" width="7.54296875" style="5" customWidth="1"/>
    <col min="13831" max="13831" width="15" style="5" customWidth="1"/>
    <col min="13832" max="13832" width="9.6328125" style="5" customWidth="1"/>
    <col min="13833" max="13833" width="14.54296875" style="5" customWidth="1"/>
    <col min="13834" max="13834" width="14.453125" style="5" customWidth="1"/>
    <col min="13835" max="13835" width="19.90625" style="5" customWidth="1"/>
    <col min="13836" max="14077" width="9.08984375" style="5" customWidth="1"/>
    <col min="14078" max="14079" width="1.36328125" style="5" customWidth="1"/>
    <col min="14080" max="14080" width="3.54296875" style="5"/>
    <col min="14081" max="14081" width="11.90625" style="5" customWidth="1"/>
    <col min="14082" max="14082" width="12.453125" style="5" customWidth="1"/>
    <col min="14083" max="14083" width="9" style="5" customWidth="1"/>
    <col min="14084" max="14084" width="7.453125" style="5" customWidth="1"/>
    <col min="14085" max="14086" width="7.54296875" style="5" customWidth="1"/>
    <col min="14087" max="14087" width="15" style="5" customWidth="1"/>
    <col min="14088" max="14088" width="9.6328125" style="5" customWidth="1"/>
    <col min="14089" max="14089" width="14.54296875" style="5" customWidth="1"/>
    <col min="14090" max="14090" width="14.453125" style="5" customWidth="1"/>
    <col min="14091" max="14091" width="19.90625" style="5" customWidth="1"/>
    <col min="14092" max="14333" width="9.08984375" style="5" customWidth="1"/>
    <col min="14334" max="14335" width="1.36328125" style="5" customWidth="1"/>
    <col min="14336" max="14336" width="3.54296875" style="5"/>
    <col min="14337" max="14337" width="11.90625" style="5" customWidth="1"/>
    <col min="14338" max="14338" width="12.453125" style="5" customWidth="1"/>
    <col min="14339" max="14339" width="9" style="5" customWidth="1"/>
    <col min="14340" max="14340" width="7.453125" style="5" customWidth="1"/>
    <col min="14341" max="14342" width="7.54296875" style="5" customWidth="1"/>
    <col min="14343" max="14343" width="15" style="5" customWidth="1"/>
    <col min="14344" max="14344" width="9.6328125" style="5" customWidth="1"/>
    <col min="14345" max="14345" width="14.54296875" style="5" customWidth="1"/>
    <col min="14346" max="14346" width="14.453125" style="5" customWidth="1"/>
    <col min="14347" max="14347" width="19.90625" style="5" customWidth="1"/>
    <col min="14348" max="14589" width="9.08984375" style="5" customWidth="1"/>
    <col min="14590" max="14591" width="1.36328125" style="5" customWidth="1"/>
    <col min="14592" max="14592" width="3.54296875" style="5"/>
    <col min="14593" max="14593" width="11.90625" style="5" customWidth="1"/>
    <col min="14594" max="14594" width="12.453125" style="5" customWidth="1"/>
    <col min="14595" max="14595" width="9" style="5" customWidth="1"/>
    <col min="14596" max="14596" width="7.453125" style="5" customWidth="1"/>
    <col min="14597" max="14598" width="7.54296875" style="5" customWidth="1"/>
    <col min="14599" max="14599" width="15" style="5" customWidth="1"/>
    <col min="14600" max="14600" width="9.6328125" style="5" customWidth="1"/>
    <col min="14601" max="14601" width="14.54296875" style="5" customWidth="1"/>
    <col min="14602" max="14602" width="14.453125" style="5" customWidth="1"/>
    <col min="14603" max="14603" width="19.90625" style="5" customWidth="1"/>
    <col min="14604" max="14845" width="9.08984375" style="5" customWidth="1"/>
    <col min="14846" max="14847" width="1.36328125" style="5" customWidth="1"/>
    <col min="14848" max="14848" width="3.54296875" style="5"/>
    <col min="14849" max="14849" width="11.90625" style="5" customWidth="1"/>
    <col min="14850" max="14850" width="12.453125" style="5" customWidth="1"/>
    <col min="14851" max="14851" width="9" style="5" customWidth="1"/>
    <col min="14852" max="14852" width="7.453125" style="5" customWidth="1"/>
    <col min="14853" max="14854" width="7.54296875" style="5" customWidth="1"/>
    <col min="14855" max="14855" width="15" style="5" customWidth="1"/>
    <col min="14856" max="14856" width="9.6328125" style="5" customWidth="1"/>
    <col min="14857" max="14857" width="14.54296875" style="5" customWidth="1"/>
    <col min="14858" max="14858" width="14.453125" style="5" customWidth="1"/>
    <col min="14859" max="14859" width="19.90625" style="5" customWidth="1"/>
    <col min="14860" max="15101" width="9.08984375" style="5" customWidth="1"/>
    <col min="15102" max="15103" width="1.36328125" style="5" customWidth="1"/>
    <col min="15104" max="15104" width="3.54296875" style="5"/>
    <col min="15105" max="15105" width="11.90625" style="5" customWidth="1"/>
    <col min="15106" max="15106" width="12.453125" style="5" customWidth="1"/>
    <col min="15107" max="15107" width="9" style="5" customWidth="1"/>
    <col min="15108" max="15108" width="7.453125" style="5" customWidth="1"/>
    <col min="15109" max="15110" width="7.54296875" style="5" customWidth="1"/>
    <col min="15111" max="15111" width="15" style="5" customWidth="1"/>
    <col min="15112" max="15112" width="9.6328125" style="5" customWidth="1"/>
    <col min="15113" max="15113" width="14.54296875" style="5" customWidth="1"/>
    <col min="15114" max="15114" width="14.453125" style="5" customWidth="1"/>
    <col min="15115" max="15115" width="19.90625" style="5" customWidth="1"/>
    <col min="15116" max="15357" width="9.08984375" style="5" customWidth="1"/>
    <col min="15358" max="15359" width="1.36328125" style="5" customWidth="1"/>
    <col min="15360" max="15360" width="3.54296875" style="5"/>
    <col min="15361" max="15361" width="11.90625" style="5" customWidth="1"/>
    <col min="15362" max="15362" width="12.453125" style="5" customWidth="1"/>
    <col min="15363" max="15363" width="9" style="5" customWidth="1"/>
    <col min="15364" max="15364" width="7.453125" style="5" customWidth="1"/>
    <col min="15365" max="15366" width="7.54296875" style="5" customWidth="1"/>
    <col min="15367" max="15367" width="15" style="5" customWidth="1"/>
    <col min="15368" max="15368" width="9.6328125" style="5" customWidth="1"/>
    <col min="15369" max="15369" width="14.54296875" style="5" customWidth="1"/>
    <col min="15370" max="15370" width="14.453125" style="5" customWidth="1"/>
    <col min="15371" max="15371" width="19.90625" style="5" customWidth="1"/>
    <col min="15372" max="15613" width="9.08984375" style="5" customWidth="1"/>
    <col min="15614" max="15615" width="1.36328125" style="5" customWidth="1"/>
    <col min="15616" max="15616" width="3.54296875" style="5"/>
    <col min="15617" max="15617" width="11.90625" style="5" customWidth="1"/>
    <col min="15618" max="15618" width="12.453125" style="5" customWidth="1"/>
    <col min="15619" max="15619" width="9" style="5" customWidth="1"/>
    <col min="15620" max="15620" width="7.453125" style="5" customWidth="1"/>
    <col min="15621" max="15622" width="7.54296875" style="5" customWidth="1"/>
    <col min="15623" max="15623" width="15" style="5" customWidth="1"/>
    <col min="15624" max="15624" width="9.6328125" style="5" customWidth="1"/>
    <col min="15625" max="15625" width="14.54296875" style="5" customWidth="1"/>
    <col min="15626" max="15626" width="14.453125" style="5" customWidth="1"/>
    <col min="15627" max="15627" width="19.90625" style="5" customWidth="1"/>
    <col min="15628" max="15869" width="9.08984375" style="5" customWidth="1"/>
    <col min="15870" max="15871" width="1.36328125" style="5" customWidth="1"/>
    <col min="15872" max="15872" width="3.54296875" style="5"/>
    <col min="15873" max="15873" width="11.90625" style="5" customWidth="1"/>
    <col min="15874" max="15874" width="12.453125" style="5" customWidth="1"/>
    <col min="15875" max="15875" width="9" style="5" customWidth="1"/>
    <col min="15876" max="15876" width="7.453125" style="5" customWidth="1"/>
    <col min="15877" max="15878" width="7.54296875" style="5" customWidth="1"/>
    <col min="15879" max="15879" width="15" style="5" customWidth="1"/>
    <col min="15880" max="15880" width="9.6328125" style="5" customWidth="1"/>
    <col min="15881" max="15881" width="14.54296875" style="5" customWidth="1"/>
    <col min="15882" max="15882" width="14.453125" style="5" customWidth="1"/>
    <col min="15883" max="15883" width="19.90625" style="5" customWidth="1"/>
    <col min="15884" max="16125" width="9.08984375" style="5" customWidth="1"/>
    <col min="16126" max="16127" width="1.36328125" style="5" customWidth="1"/>
    <col min="16128" max="16128" width="3.54296875" style="5"/>
    <col min="16129" max="16129" width="11.90625" style="5" customWidth="1"/>
    <col min="16130" max="16130" width="12.453125" style="5" customWidth="1"/>
    <col min="16131" max="16131" width="9" style="5" customWidth="1"/>
    <col min="16132" max="16132" width="7.453125" style="5" customWidth="1"/>
    <col min="16133" max="16134" width="7.54296875" style="5" customWidth="1"/>
    <col min="16135" max="16135" width="15" style="5" customWidth="1"/>
    <col min="16136" max="16136" width="9.6328125" style="5" customWidth="1"/>
    <col min="16137" max="16137" width="14.54296875" style="5" customWidth="1"/>
    <col min="16138" max="16138" width="14.453125" style="5" customWidth="1"/>
    <col min="16139" max="16139" width="19.90625" style="5" customWidth="1"/>
    <col min="16140" max="16381" width="9.08984375" style="5" customWidth="1"/>
    <col min="16382" max="16383" width="1.36328125" style="5" customWidth="1"/>
    <col min="16384" max="16384" width="3.54296875" style="5"/>
  </cols>
  <sheetData>
    <row r="1" spans="1:256" x14ac:dyDescent="0.3">
      <c r="A1" s="1"/>
      <c r="B1" s="2"/>
      <c r="C1" s="3"/>
      <c r="D1" s="3"/>
      <c r="E1" s="3"/>
      <c r="F1" s="3"/>
      <c r="G1" s="3"/>
      <c r="H1" s="3"/>
      <c r="I1" s="3"/>
      <c r="J1" s="3"/>
      <c r="K1" s="4"/>
    </row>
    <row r="2" spans="1:256" ht="15" x14ac:dyDescent="0.3">
      <c r="A2" s="6"/>
      <c r="B2" s="7" t="s">
        <v>85</v>
      </c>
      <c r="C2" s="8"/>
      <c r="D2" s="8"/>
      <c r="E2" s="8"/>
      <c r="F2" s="8"/>
      <c r="G2" s="8"/>
      <c r="H2" s="8"/>
      <c r="K2" s="9"/>
    </row>
    <row r="3" spans="1:256" customFormat="1" ht="15.5" x14ac:dyDescent="0.35">
      <c r="A3" s="6"/>
      <c r="B3" s="7"/>
      <c r="C3" s="8"/>
      <c r="D3" s="8"/>
      <c r="E3" s="8"/>
      <c r="F3" s="8"/>
      <c r="G3" s="8"/>
      <c r="H3" s="8"/>
      <c r="I3" s="8"/>
      <c r="J3" s="8"/>
      <c r="K3" s="9"/>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row>
    <row r="4" spans="1:256" customFormat="1" ht="15.5" x14ac:dyDescent="0.35">
      <c r="A4" s="6"/>
      <c r="B4" s="7" t="s">
        <v>86</v>
      </c>
      <c r="C4" s="8"/>
      <c r="D4" s="8"/>
      <c r="E4" s="8"/>
      <c r="F4" s="8"/>
      <c r="G4" s="8"/>
      <c r="H4" s="8"/>
      <c r="I4" s="8"/>
      <c r="J4" s="8"/>
      <c r="K4" s="9"/>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row>
    <row r="5" spans="1:256" x14ac:dyDescent="0.3">
      <c r="A5" s="6"/>
      <c r="B5" s="10"/>
      <c r="C5" s="8"/>
      <c r="D5" s="8"/>
      <c r="E5" s="8"/>
      <c r="F5" s="8"/>
      <c r="G5" s="8"/>
      <c r="H5" s="8"/>
      <c r="K5" s="9"/>
    </row>
    <row r="6" spans="1:256" x14ac:dyDescent="0.3">
      <c r="A6" s="11"/>
      <c r="B6" s="12" t="s">
        <v>87</v>
      </c>
      <c r="C6" s="8"/>
      <c r="D6" s="8"/>
      <c r="E6" s="8"/>
      <c r="F6" s="8"/>
      <c r="G6" s="8"/>
      <c r="H6" s="8"/>
      <c r="K6" s="9"/>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pans="1:256" x14ac:dyDescent="0.3">
      <c r="A7" s="6"/>
      <c r="B7" s="10"/>
      <c r="C7" s="8"/>
      <c r="D7" s="8"/>
      <c r="E7" s="8"/>
      <c r="F7" s="8"/>
      <c r="G7" s="8"/>
      <c r="H7" s="8"/>
      <c r="K7" s="9"/>
    </row>
    <row r="8" spans="1:256" x14ac:dyDescent="0.3">
      <c r="A8" s="6">
        <v>1</v>
      </c>
      <c r="B8" s="10" t="s">
        <v>88</v>
      </c>
      <c r="C8" s="8"/>
      <c r="D8" s="8"/>
      <c r="E8" s="8"/>
      <c r="F8" s="8"/>
      <c r="G8" s="8"/>
      <c r="H8" s="8"/>
      <c r="K8" s="9"/>
    </row>
    <row r="9" spans="1:256" x14ac:dyDescent="0.3">
      <c r="A9" s="6"/>
      <c r="B9" s="10" t="s">
        <v>89</v>
      </c>
      <c r="C9" s="8"/>
      <c r="D9" s="8"/>
      <c r="E9" s="8"/>
      <c r="F9" s="8"/>
      <c r="G9" s="8"/>
      <c r="H9" s="8"/>
      <c r="K9" s="9"/>
    </row>
    <row r="10" spans="1:256" x14ac:dyDescent="0.3">
      <c r="A10" s="6"/>
      <c r="B10" s="10" t="s">
        <v>90</v>
      </c>
      <c r="C10" s="8"/>
      <c r="D10" s="8"/>
      <c r="E10" s="8"/>
      <c r="F10" s="8"/>
      <c r="G10" s="8"/>
      <c r="H10" s="8"/>
      <c r="K10" s="9"/>
    </row>
    <row r="11" spans="1:256" x14ac:dyDescent="0.3">
      <c r="A11" s="6"/>
      <c r="B11" s="10" t="s">
        <v>91</v>
      </c>
      <c r="C11" s="8"/>
      <c r="D11" s="8"/>
      <c r="E11" s="8"/>
      <c r="F11" s="8"/>
      <c r="G11" s="8"/>
      <c r="H11" s="8"/>
      <c r="K11" s="9"/>
    </row>
    <row r="12" spans="1:256" x14ac:dyDescent="0.3">
      <c r="A12" s="6"/>
      <c r="B12" s="10" t="s">
        <v>92</v>
      </c>
      <c r="C12" s="8"/>
      <c r="D12" s="8"/>
      <c r="E12" s="8"/>
      <c r="F12" s="8"/>
      <c r="G12" s="8"/>
      <c r="H12" s="8"/>
      <c r="K12" s="9"/>
    </row>
    <row r="13" spans="1:256" x14ac:dyDescent="0.3">
      <c r="A13" s="6"/>
      <c r="B13" s="10" t="s">
        <v>93</v>
      </c>
      <c r="C13" s="8"/>
      <c r="D13" s="8"/>
      <c r="E13" s="8"/>
      <c r="F13" s="8"/>
      <c r="G13" s="8"/>
      <c r="H13" s="8"/>
      <c r="K13" s="9"/>
    </row>
    <row r="14" spans="1:256" x14ac:dyDescent="0.3">
      <c r="A14" s="6"/>
      <c r="B14" s="10"/>
      <c r="C14" s="8"/>
      <c r="D14" s="8"/>
      <c r="E14" s="8"/>
      <c r="F14" s="8"/>
      <c r="G14" s="8"/>
      <c r="H14" s="8"/>
      <c r="K14" s="9"/>
    </row>
    <row r="15" spans="1:256" x14ac:dyDescent="0.3">
      <c r="A15" s="6">
        <v>2</v>
      </c>
      <c r="B15" s="10" t="s">
        <v>94</v>
      </c>
      <c r="C15" s="8"/>
      <c r="D15" s="8"/>
      <c r="E15" s="8"/>
      <c r="F15" s="8"/>
      <c r="G15" s="8"/>
      <c r="H15" s="8"/>
      <c r="K15" s="9"/>
    </row>
    <row r="16" spans="1:256" x14ac:dyDescent="0.3">
      <c r="A16" s="6"/>
      <c r="B16" s="10" t="s">
        <v>95</v>
      </c>
      <c r="C16" s="8"/>
      <c r="D16" s="8"/>
      <c r="E16" s="8"/>
      <c r="F16" s="8"/>
      <c r="G16" s="8"/>
      <c r="H16" s="8"/>
      <c r="K16" s="9"/>
    </row>
    <row r="17" spans="1:11" x14ac:dyDescent="0.3">
      <c r="A17" s="6"/>
      <c r="B17" s="10" t="s">
        <v>96</v>
      </c>
      <c r="C17" s="8"/>
      <c r="D17" s="8"/>
      <c r="E17" s="8"/>
      <c r="F17" s="8"/>
      <c r="G17" s="8"/>
      <c r="H17" s="8"/>
      <c r="K17" s="9"/>
    </row>
    <row r="18" spans="1:11" x14ac:dyDescent="0.3">
      <c r="A18" s="6"/>
      <c r="B18" s="10"/>
      <c r="C18" s="8"/>
      <c r="D18" s="8"/>
      <c r="E18" s="8"/>
      <c r="F18" s="8"/>
      <c r="G18" s="8"/>
      <c r="H18" s="8"/>
      <c r="K18" s="9"/>
    </row>
    <row r="19" spans="1:11" x14ac:dyDescent="0.3">
      <c r="A19" s="6">
        <v>3</v>
      </c>
      <c r="B19" s="10" t="s">
        <v>97</v>
      </c>
      <c r="C19" s="8"/>
      <c r="D19" s="8"/>
      <c r="E19" s="8"/>
      <c r="F19" s="8"/>
      <c r="G19" s="8"/>
      <c r="H19" s="8"/>
      <c r="K19" s="9"/>
    </row>
    <row r="20" spans="1:11" x14ac:dyDescent="0.3">
      <c r="A20" s="6"/>
      <c r="B20" s="10" t="s">
        <v>98</v>
      </c>
      <c r="C20" s="8"/>
      <c r="D20" s="8"/>
      <c r="E20" s="8"/>
      <c r="F20" s="8"/>
      <c r="G20" s="8"/>
      <c r="H20" s="8"/>
      <c r="K20" s="9"/>
    </row>
    <row r="21" spans="1:11" x14ac:dyDescent="0.3">
      <c r="A21" s="6"/>
      <c r="B21" s="10" t="s">
        <v>99</v>
      </c>
      <c r="C21" s="8"/>
      <c r="D21" s="8"/>
      <c r="E21" s="8"/>
      <c r="F21" s="8"/>
      <c r="G21" s="8"/>
      <c r="H21" s="8"/>
      <c r="K21" s="9"/>
    </row>
    <row r="22" spans="1:11" x14ac:dyDescent="0.3">
      <c r="A22" s="6"/>
      <c r="B22" s="10"/>
      <c r="C22" s="8"/>
      <c r="D22" s="8"/>
      <c r="E22" s="8"/>
      <c r="F22" s="8"/>
      <c r="G22" s="8"/>
      <c r="H22" s="8"/>
      <c r="K22" s="9"/>
    </row>
    <row r="23" spans="1:11" x14ac:dyDescent="0.3">
      <c r="A23" s="6">
        <v>4</v>
      </c>
      <c r="B23" s="10" t="s">
        <v>100</v>
      </c>
      <c r="C23" s="8"/>
      <c r="D23" s="8"/>
      <c r="E23" s="8"/>
      <c r="F23" s="8"/>
      <c r="G23" s="8"/>
      <c r="H23" s="8"/>
      <c r="K23" s="9"/>
    </row>
    <row r="24" spans="1:11" x14ac:dyDescent="0.3">
      <c r="A24" s="6"/>
      <c r="B24" s="10" t="s">
        <v>101</v>
      </c>
      <c r="C24" s="8"/>
      <c r="D24" s="8"/>
      <c r="E24" s="8"/>
      <c r="F24" s="8"/>
      <c r="G24" s="8"/>
      <c r="H24" s="8"/>
      <c r="K24" s="9"/>
    </row>
    <row r="25" spans="1:11" x14ac:dyDescent="0.3">
      <c r="A25" s="6"/>
      <c r="B25" s="10" t="s">
        <v>102</v>
      </c>
      <c r="C25" s="8"/>
      <c r="D25" s="8"/>
      <c r="E25" s="8"/>
      <c r="F25" s="8"/>
      <c r="G25" s="8"/>
      <c r="H25" s="8"/>
      <c r="K25" s="9"/>
    </row>
    <row r="26" spans="1:11" x14ac:dyDescent="0.3">
      <c r="A26" s="6"/>
      <c r="B26" s="10"/>
      <c r="C26" s="8"/>
      <c r="D26" s="8"/>
      <c r="E26" s="8"/>
      <c r="F26" s="8"/>
      <c r="G26" s="8"/>
      <c r="H26" s="8"/>
      <c r="K26" s="9"/>
    </row>
    <row r="27" spans="1:11" x14ac:dyDescent="0.3">
      <c r="A27" s="6">
        <v>5</v>
      </c>
      <c r="B27" s="10" t="s">
        <v>103</v>
      </c>
      <c r="C27" s="8"/>
      <c r="D27" s="8"/>
      <c r="E27" s="8"/>
      <c r="F27" s="8"/>
      <c r="G27" s="8"/>
      <c r="H27" s="8"/>
      <c r="K27" s="9"/>
    </row>
    <row r="28" spans="1:11" x14ac:dyDescent="0.3">
      <c r="A28" s="6"/>
      <c r="B28" s="10" t="s">
        <v>104</v>
      </c>
      <c r="C28" s="8"/>
      <c r="D28" s="8"/>
      <c r="E28" s="8"/>
      <c r="F28" s="8"/>
      <c r="G28" s="8"/>
      <c r="H28" s="8"/>
      <c r="K28" s="9"/>
    </row>
    <row r="29" spans="1:11" x14ac:dyDescent="0.3">
      <c r="A29" s="6"/>
      <c r="B29" s="10" t="s">
        <v>105</v>
      </c>
      <c r="C29" s="8"/>
      <c r="D29" s="8"/>
      <c r="E29" s="8"/>
      <c r="F29" s="8"/>
      <c r="G29" s="8"/>
      <c r="H29" s="8"/>
      <c r="K29" s="9"/>
    </row>
    <row r="30" spans="1:11" x14ac:dyDescent="0.3">
      <c r="A30" s="6"/>
      <c r="B30" s="10"/>
      <c r="C30" s="8"/>
      <c r="D30" s="8"/>
      <c r="E30" s="8"/>
      <c r="F30" s="8"/>
      <c r="G30" s="8"/>
      <c r="H30" s="8"/>
      <c r="K30" s="9"/>
    </row>
    <row r="31" spans="1:11" x14ac:dyDescent="0.3">
      <c r="A31" s="6">
        <v>6</v>
      </c>
      <c r="B31" s="10" t="s">
        <v>106</v>
      </c>
      <c r="C31" s="8"/>
      <c r="D31" s="8"/>
      <c r="E31" s="8"/>
      <c r="F31" s="8"/>
      <c r="G31" s="8"/>
      <c r="H31" s="8"/>
      <c r="K31" s="9"/>
    </row>
    <row r="32" spans="1:11" x14ac:dyDescent="0.3">
      <c r="A32" s="6"/>
      <c r="B32" s="10" t="s">
        <v>107</v>
      </c>
      <c r="C32" s="8"/>
      <c r="D32" s="8"/>
      <c r="E32" s="8"/>
      <c r="F32" s="8"/>
      <c r="G32" s="8"/>
      <c r="H32" s="8"/>
      <c r="K32" s="9"/>
    </row>
    <row r="33" spans="1:11" x14ac:dyDescent="0.3">
      <c r="A33" s="6"/>
      <c r="B33" s="10" t="s">
        <v>108</v>
      </c>
      <c r="C33" s="8"/>
      <c r="D33" s="8"/>
      <c r="E33" s="8"/>
      <c r="F33" s="8"/>
      <c r="G33" s="8"/>
      <c r="H33" s="8"/>
      <c r="K33" s="9"/>
    </row>
    <row r="34" spans="1:11" x14ac:dyDescent="0.3">
      <c r="A34" s="6"/>
      <c r="B34" s="10"/>
      <c r="C34" s="8"/>
      <c r="D34" s="8"/>
      <c r="E34" s="8"/>
      <c r="F34" s="8"/>
      <c r="G34" s="8"/>
      <c r="H34" s="8"/>
      <c r="K34" s="9"/>
    </row>
    <row r="35" spans="1:11" x14ac:dyDescent="0.3">
      <c r="A35" s="6">
        <v>7</v>
      </c>
      <c r="B35" s="10" t="s">
        <v>109</v>
      </c>
      <c r="C35" s="8"/>
      <c r="D35" s="8"/>
      <c r="E35" s="8"/>
      <c r="F35" s="8"/>
      <c r="G35" s="8"/>
      <c r="H35" s="8"/>
      <c r="K35" s="9"/>
    </row>
    <row r="36" spans="1:11" x14ac:dyDescent="0.3">
      <c r="A36" s="6"/>
      <c r="B36" s="10"/>
      <c r="C36" s="8"/>
      <c r="D36" s="8"/>
      <c r="E36" s="8"/>
      <c r="F36" s="8"/>
      <c r="G36" s="8"/>
      <c r="H36" s="8"/>
      <c r="K36" s="9"/>
    </row>
    <row r="37" spans="1:11" x14ac:dyDescent="0.3">
      <c r="A37" s="6">
        <v>8</v>
      </c>
      <c r="B37" s="10" t="s">
        <v>110</v>
      </c>
      <c r="C37" s="8"/>
      <c r="D37" s="8"/>
      <c r="E37" s="8"/>
      <c r="F37" s="8"/>
      <c r="G37" s="8"/>
      <c r="H37" s="8"/>
      <c r="K37" s="9"/>
    </row>
    <row r="38" spans="1:11" x14ac:dyDescent="0.3">
      <c r="A38" s="6"/>
      <c r="B38" s="10" t="s">
        <v>111</v>
      </c>
      <c r="C38" s="8"/>
      <c r="D38" s="8"/>
      <c r="E38" s="8"/>
      <c r="F38" s="8"/>
      <c r="G38" s="8"/>
      <c r="H38" s="8"/>
      <c r="K38" s="9"/>
    </row>
    <row r="39" spans="1:11" x14ac:dyDescent="0.3">
      <c r="A39" s="6"/>
      <c r="B39" s="10"/>
      <c r="C39" s="8"/>
      <c r="D39" s="8"/>
      <c r="E39" s="8"/>
      <c r="F39" s="8"/>
      <c r="G39" s="8"/>
      <c r="H39" s="8"/>
      <c r="K39" s="9"/>
    </row>
    <row r="40" spans="1:11" x14ac:dyDescent="0.3">
      <c r="A40" s="6">
        <v>9</v>
      </c>
      <c r="B40" s="10" t="s">
        <v>112</v>
      </c>
      <c r="C40" s="8"/>
      <c r="D40" s="8"/>
      <c r="E40" s="8"/>
      <c r="F40" s="8"/>
      <c r="G40" s="8"/>
      <c r="H40" s="8"/>
      <c r="K40" s="9"/>
    </row>
    <row r="41" spans="1:11" x14ac:dyDescent="0.3">
      <c r="A41" s="6"/>
      <c r="B41" s="10" t="s">
        <v>113</v>
      </c>
      <c r="C41" s="8"/>
      <c r="D41" s="8"/>
      <c r="E41" s="8"/>
      <c r="F41" s="8"/>
      <c r="G41" s="8"/>
      <c r="H41" s="8"/>
      <c r="K41" s="9"/>
    </row>
    <row r="42" spans="1:11" x14ac:dyDescent="0.3">
      <c r="A42" s="6"/>
      <c r="B42" s="10" t="s">
        <v>114</v>
      </c>
      <c r="C42" s="8"/>
      <c r="D42" s="8"/>
      <c r="E42" s="8"/>
      <c r="F42" s="8"/>
      <c r="G42" s="8"/>
      <c r="H42" s="8"/>
      <c r="K42" s="9"/>
    </row>
    <row r="43" spans="1:11" x14ac:dyDescent="0.3">
      <c r="A43" s="6"/>
      <c r="B43" s="10"/>
      <c r="C43" s="8"/>
      <c r="D43" s="8"/>
      <c r="E43" s="8"/>
      <c r="F43" s="8"/>
      <c r="G43" s="8"/>
      <c r="H43" s="8"/>
      <c r="K43" s="9"/>
    </row>
    <row r="44" spans="1:11" x14ac:dyDescent="0.3">
      <c r="A44" s="6">
        <v>10</v>
      </c>
      <c r="B44" s="10" t="s">
        <v>115</v>
      </c>
      <c r="C44" s="8"/>
      <c r="D44" s="8"/>
      <c r="E44" s="8"/>
      <c r="F44" s="8"/>
      <c r="G44" s="8"/>
      <c r="H44" s="8"/>
      <c r="K44" s="9"/>
    </row>
    <row r="45" spans="1:11" x14ac:dyDescent="0.3">
      <c r="A45" s="6"/>
      <c r="B45" s="10"/>
      <c r="C45" s="8"/>
      <c r="D45" s="8"/>
      <c r="E45" s="8"/>
      <c r="F45" s="8"/>
      <c r="G45" s="8"/>
      <c r="H45" s="8"/>
      <c r="K45" s="9"/>
    </row>
    <row r="46" spans="1:11" x14ac:dyDescent="0.3">
      <c r="A46" s="6">
        <v>11</v>
      </c>
      <c r="B46" s="10" t="s">
        <v>116</v>
      </c>
      <c r="C46" s="8"/>
      <c r="D46" s="8"/>
      <c r="E46" s="8"/>
      <c r="F46" s="8"/>
      <c r="G46" s="8"/>
      <c r="H46" s="8"/>
      <c r="K46" s="9"/>
    </row>
    <row r="47" spans="1:11" x14ac:dyDescent="0.3">
      <c r="A47" s="6"/>
      <c r="B47" s="10"/>
      <c r="C47" s="8"/>
      <c r="D47" s="8"/>
      <c r="E47" s="8"/>
      <c r="F47" s="8"/>
      <c r="G47" s="8"/>
      <c r="H47" s="8"/>
      <c r="K47" s="9"/>
    </row>
    <row r="48" spans="1:11" x14ac:dyDescent="0.3">
      <c r="A48" s="1"/>
      <c r="B48" s="2"/>
      <c r="C48" s="3"/>
      <c r="D48" s="3"/>
      <c r="E48" s="3"/>
      <c r="F48" s="3"/>
      <c r="G48" s="3"/>
      <c r="H48" s="3"/>
      <c r="I48" s="3"/>
      <c r="J48" s="3"/>
      <c r="K48" s="4"/>
    </row>
    <row r="49" spans="1:11" x14ac:dyDescent="0.3">
      <c r="A49" s="6"/>
      <c r="B49" s="10"/>
      <c r="C49" s="8"/>
      <c r="D49" s="8"/>
      <c r="E49" s="8"/>
      <c r="F49" s="8"/>
      <c r="G49" s="8"/>
      <c r="H49" s="8"/>
      <c r="K49" s="9"/>
    </row>
    <row r="50" spans="1:11" x14ac:dyDescent="0.3">
      <c r="A50" s="6"/>
      <c r="B50" s="10"/>
      <c r="C50" s="8"/>
      <c r="D50" s="8"/>
      <c r="E50" s="8"/>
      <c r="F50" s="8"/>
      <c r="G50" s="8"/>
      <c r="H50" s="8"/>
      <c r="K50" s="9"/>
    </row>
    <row r="51" spans="1:11" x14ac:dyDescent="0.3">
      <c r="A51" s="6"/>
      <c r="B51" s="12" t="s">
        <v>117</v>
      </c>
      <c r="C51" s="10"/>
      <c r="D51" s="14"/>
      <c r="E51" s="14"/>
      <c r="F51" s="14"/>
      <c r="G51" s="14"/>
      <c r="H51" s="8"/>
      <c r="K51" s="9"/>
    </row>
    <row r="52" spans="1:11" x14ac:dyDescent="0.3">
      <c r="A52" s="6"/>
      <c r="B52" s="12"/>
      <c r="C52" s="10"/>
      <c r="D52" s="14"/>
      <c r="E52" s="14"/>
      <c r="F52" s="14"/>
      <c r="G52" s="14"/>
      <c r="H52" s="8"/>
      <c r="K52" s="9"/>
    </row>
    <row r="53" spans="1:11" ht="15" x14ac:dyDescent="0.3">
      <c r="A53" s="6"/>
      <c r="B53" s="12" t="s">
        <v>118</v>
      </c>
      <c r="C53" s="10"/>
      <c r="D53" s="14"/>
      <c r="E53" s="359" t="s">
        <v>84</v>
      </c>
      <c r="F53" s="14"/>
      <c r="G53" s="14"/>
      <c r="H53" s="8"/>
      <c r="K53" s="9"/>
    </row>
    <row r="54" spans="1:11" ht="15" x14ac:dyDescent="0.3">
      <c r="A54" s="6"/>
      <c r="B54" s="12"/>
      <c r="C54" s="10"/>
      <c r="D54" s="14"/>
      <c r="E54" s="360"/>
      <c r="F54" s="14"/>
      <c r="G54" s="14"/>
      <c r="H54" s="8"/>
      <c r="K54" s="9"/>
    </row>
    <row r="55" spans="1:11" ht="15" x14ac:dyDescent="0.3">
      <c r="A55" s="6"/>
      <c r="B55" s="12" t="s">
        <v>120</v>
      </c>
      <c r="C55" s="10"/>
      <c r="D55" s="14"/>
      <c r="E55" s="361" t="s">
        <v>478</v>
      </c>
      <c r="F55" s="14"/>
      <c r="G55" s="14"/>
      <c r="H55" s="8"/>
      <c r="K55" s="9"/>
    </row>
    <row r="56" spans="1:11" ht="15" x14ac:dyDescent="0.3">
      <c r="A56" s="6"/>
      <c r="B56" s="12"/>
      <c r="C56" s="10"/>
      <c r="D56" s="14"/>
      <c r="E56" s="361"/>
      <c r="F56" s="14"/>
      <c r="G56" s="14"/>
      <c r="H56" s="8"/>
      <c r="K56" s="9"/>
    </row>
    <row r="57" spans="1:11" ht="15" x14ac:dyDescent="0.3">
      <c r="A57" s="6"/>
      <c r="B57" s="12" t="s">
        <v>121</v>
      </c>
      <c r="C57" s="10"/>
      <c r="D57" s="14"/>
      <c r="E57" s="358" t="s">
        <v>68</v>
      </c>
      <c r="F57" s="14"/>
      <c r="G57" s="14"/>
      <c r="H57" s="8"/>
      <c r="K57" s="9"/>
    </row>
    <row r="58" spans="1:11" ht="15" x14ac:dyDescent="0.3">
      <c r="A58" s="6"/>
      <c r="B58" s="10"/>
      <c r="C58" s="10"/>
      <c r="D58" s="14"/>
      <c r="E58" s="358"/>
      <c r="F58" s="14"/>
      <c r="G58" s="14"/>
      <c r="H58" s="8"/>
      <c r="K58" s="9"/>
    </row>
    <row r="59" spans="1:11" ht="15" x14ac:dyDescent="0.3">
      <c r="A59" s="6"/>
      <c r="B59" s="12" t="s">
        <v>122</v>
      </c>
      <c r="C59" s="10"/>
      <c r="D59" s="14"/>
      <c r="E59" s="358" t="s">
        <v>595</v>
      </c>
      <c r="G59" s="14"/>
      <c r="H59" s="8"/>
      <c r="K59" s="9"/>
    </row>
    <row r="60" spans="1:11" ht="15" x14ac:dyDescent="0.3">
      <c r="A60" s="6"/>
      <c r="E60" s="358"/>
      <c r="G60" s="14"/>
      <c r="H60" s="8"/>
      <c r="K60" s="9"/>
    </row>
    <row r="61" spans="1:11" ht="15" x14ac:dyDescent="0.3">
      <c r="A61" s="6"/>
      <c r="B61" s="12" t="s">
        <v>123</v>
      </c>
      <c r="C61" s="10"/>
      <c r="D61" s="14"/>
      <c r="E61" s="358" t="s">
        <v>594</v>
      </c>
      <c r="G61" s="14"/>
      <c r="H61" s="8"/>
      <c r="K61" s="9"/>
    </row>
    <row r="62" spans="1:11" ht="15" x14ac:dyDescent="0.3">
      <c r="A62" s="6"/>
      <c r="E62" s="358"/>
      <c r="F62" s="8"/>
      <c r="G62" s="14"/>
      <c r="H62" s="8"/>
      <c r="K62" s="9"/>
    </row>
    <row r="63" spans="1:11" ht="15" x14ac:dyDescent="0.3">
      <c r="A63" s="6"/>
      <c r="B63" s="12" t="s">
        <v>124</v>
      </c>
      <c r="C63" s="10"/>
      <c r="D63" s="14"/>
      <c r="E63" s="358" t="s">
        <v>564</v>
      </c>
      <c r="F63" s="14"/>
      <c r="G63" s="14"/>
      <c r="H63" s="8"/>
      <c r="K63" s="9"/>
    </row>
    <row r="64" spans="1:11" ht="15" x14ac:dyDescent="0.3">
      <c r="A64" s="6"/>
      <c r="B64" s="12"/>
      <c r="C64" s="10"/>
      <c r="D64" s="14"/>
      <c r="E64" s="358"/>
      <c r="F64" s="14"/>
      <c r="G64" s="14"/>
      <c r="H64" s="8"/>
      <c r="K64" s="9"/>
    </row>
    <row r="65" spans="1:256" s="357" customFormat="1" ht="30" customHeight="1" x14ac:dyDescent="0.35">
      <c r="A65" s="353"/>
      <c r="B65" s="354" t="s">
        <v>125</v>
      </c>
      <c r="C65" s="355"/>
      <c r="D65" s="355"/>
      <c r="E65" s="663" t="s">
        <v>593</v>
      </c>
      <c r="F65" s="663"/>
      <c r="G65" s="663"/>
      <c r="H65" s="663"/>
      <c r="I65" s="57"/>
      <c r="J65" s="57"/>
      <c r="K65" s="356"/>
    </row>
    <row r="66" spans="1:256" x14ac:dyDescent="0.3">
      <c r="A66" s="6"/>
      <c r="B66" s="12"/>
      <c r="C66" s="10"/>
      <c r="D66" s="14"/>
      <c r="E66" s="14"/>
      <c r="F66" s="14"/>
      <c r="G66" s="14"/>
      <c r="H66" s="8"/>
      <c r="K66" s="9"/>
    </row>
    <row r="67" spans="1:256" x14ac:dyDescent="0.3">
      <c r="A67" s="6"/>
      <c r="B67" s="12" t="s">
        <v>479</v>
      </c>
      <c r="E67" s="362" t="s">
        <v>126</v>
      </c>
      <c r="G67" s="14"/>
      <c r="H67" s="8"/>
      <c r="K67" s="9"/>
    </row>
    <row r="68" spans="1:256" x14ac:dyDescent="0.3">
      <c r="A68" s="6"/>
      <c r="B68" s="12"/>
      <c r="C68" s="10"/>
      <c r="D68" s="14"/>
      <c r="E68" s="14"/>
      <c r="F68" s="14"/>
      <c r="G68" s="14"/>
      <c r="H68" s="8"/>
      <c r="K68" s="9"/>
    </row>
    <row r="69" spans="1:256" ht="20.25" customHeight="1" x14ac:dyDescent="0.3">
      <c r="A69" s="15" t="s">
        <v>51</v>
      </c>
      <c r="B69" s="658" t="s">
        <v>69</v>
      </c>
      <c r="C69" s="659"/>
      <c r="D69" s="659"/>
      <c r="E69" s="659"/>
      <c r="F69" s="659"/>
      <c r="G69" s="659"/>
      <c r="H69" s="659"/>
      <c r="I69" s="659"/>
      <c r="J69" s="660"/>
      <c r="K69" s="16" t="s">
        <v>127</v>
      </c>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7"/>
      <c r="BT69" s="17"/>
      <c r="BU69" s="17"/>
      <c r="BV69" s="17"/>
      <c r="BW69" s="17"/>
      <c r="BX69" s="17"/>
      <c r="BY69" s="17"/>
      <c r="BZ69" s="17"/>
      <c r="CA69" s="17"/>
      <c r="CB69" s="17"/>
      <c r="CC69" s="17"/>
      <c r="CD69" s="17"/>
      <c r="CE69" s="17"/>
      <c r="CF69" s="17"/>
      <c r="CG69" s="17"/>
      <c r="CH69" s="17"/>
      <c r="CI69" s="17"/>
      <c r="CJ69" s="17"/>
      <c r="CK69" s="17"/>
      <c r="CL69" s="17"/>
      <c r="CM69" s="17"/>
      <c r="CN69" s="17"/>
      <c r="CO69" s="17"/>
      <c r="CP69" s="17"/>
      <c r="CQ69" s="17"/>
      <c r="CR69" s="17"/>
      <c r="CS69" s="17"/>
      <c r="CT69" s="17"/>
      <c r="CU69" s="17"/>
      <c r="CV69" s="17"/>
      <c r="CW69" s="17"/>
      <c r="CX69" s="17"/>
      <c r="CY69" s="17"/>
      <c r="CZ69" s="17"/>
      <c r="DA69" s="17"/>
      <c r="DB69" s="17"/>
      <c r="DC69" s="17"/>
      <c r="DD69" s="17"/>
      <c r="DE69" s="17"/>
      <c r="DF69" s="17"/>
      <c r="DG69" s="17"/>
      <c r="DH69" s="17"/>
      <c r="DI69" s="17"/>
      <c r="DJ69" s="17"/>
      <c r="DK69" s="17"/>
      <c r="DL69" s="17"/>
      <c r="DM69" s="17"/>
      <c r="DN69" s="17"/>
      <c r="DO69" s="17"/>
      <c r="DP69" s="17"/>
      <c r="DQ69" s="17"/>
      <c r="DR69" s="17"/>
      <c r="DS69" s="17"/>
      <c r="DT69" s="17"/>
      <c r="DU69" s="17"/>
      <c r="DV69" s="17"/>
      <c r="DW69" s="17"/>
      <c r="DX69" s="17"/>
      <c r="DY69" s="17"/>
      <c r="DZ69" s="17"/>
      <c r="EA69" s="17"/>
      <c r="EB69" s="17"/>
      <c r="EC69" s="17"/>
      <c r="ED69" s="17"/>
      <c r="EE69" s="17"/>
      <c r="EF69" s="17"/>
      <c r="EG69" s="17"/>
      <c r="EH69" s="17"/>
      <c r="EI69" s="17"/>
      <c r="EJ69" s="17"/>
      <c r="EK69" s="17"/>
      <c r="EL69" s="17"/>
      <c r="EM69" s="17"/>
      <c r="EN69" s="17"/>
      <c r="EO69" s="17"/>
      <c r="EP69" s="17"/>
      <c r="EQ69" s="17"/>
      <c r="ER69" s="17"/>
      <c r="ES69" s="17"/>
      <c r="ET69" s="17"/>
      <c r="EU69" s="17"/>
      <c r="EV69" s="17"/>
      <c r="EW69" s="17"/>
      <c r="EX69" s="17"/>
      <c r="EY69" s="17"/>
      <c r="EZ69" s="17"/>
      <c r="FA69" s="17"/>
      <c r="FB69" s="17"/>
      <c r="FC69" s="17"/>
      <c r="FD69" s="17"/>
      <c r="FE69" s="17"/>
      <c r="FF69" s="17"/>
      <c r="FG69" s="17"/>
      <c r="FH69" s="17"/>
      <c r="FI69" s="17"/>
      <c r="FJ69" s="17"/>
      <c r="FK69" s="17"/>
      <c r="FL69" s="17"/>
      <c r="FM69" s="17"/>
      <c r="FN69" s="17"/>
      <c r="FO69" s="17"/>
      <c r="FP69" s="17"/>
      <c r="FQ69" s="17"/>
      <c r="FR69" s="17"/>
      <c r="FS69" s="17"/>
      <c r="FT69" s="17"/>
      <c r="FU69" s="17"/>
      <c r="FV69" s="17"/>
      <c r="FW69" s="17"/>
      <c r="FX69" s="17"/>
      <c r="FY69" s="17"/>
      <c r="FZ69" s="17"/>
      <c r="GA69" s="17"/>
      <c r="GB69" s="17"/>
      <c r="GC69" s="17"/>
      <c r="GD69" s="17"/>
      <c r="GE69" s="17"/>
      <c r="GF69" s="17"/>
      <c r="GG69" s="17"/>
      <c r="GH69" s="17"/>
      <c r="GI69" s="17"/>
      <c r="GJ69" s="17"/>
      <c r="GK69" s="17"/>
      <c r="GL69" s="17"/>
      <c r="GM69" s="17"/>
      <c r="GN69" s="17"/>
      <c r="GO69" s="17"/>
      <c r="GP69" s="17"/>
      <c r="GQ69" s="17"/>
      <c r="GR69" s="17"/>
      <c r="GS69" s="17"/>
      <c r="GT69" s="17"/>
      <c r="GU69" s="17"/>
      <c r="GV69" s="17"/>
      <c r="GW69" s="17"/>
      <c r="GX69" s="17"/>
      <c r="GY69" s="17"/>
      <c r="GZ69" s="17"/>
      <c r="HA69" s="17"/>
      <c r="HB69" s="17"/>
      <c r="HC69" s="17"/>
      <c r="HD69" s="17"/>
      <c r="HE69" s="17"/>
      <c r="HF69" s="17"/>
      <c r="HG69" s="17"/>
      <c r="HH69" s="17"/>
      <c r="HI69" s="17"/>
      <c r="HJ69" s="17"/>
      <c r="HK69" s="17"/>
      <c r="HL69" s="17"/>
      <c r="HM69" s="17"/>
      <c r="HN69" s="17"/>
      <c r="HO69" s="17"/>
      <c r="HP69" s="17"/>
      <c r="HQ69" s="17"/>
      <c r="HR69" s="17"/>
      <c r="HS69" s="17"/>
      <c r="HT69" s="17"/>
      <c r="HU69" s="17"/>
      <c r="HV69" s="17"/>
      <c r="HW69" s="17"/>
      <c r="HX69" s="17"/>
      <c r="HY69" s="17"/>
      <c r="HZ69" s="17"/>
      <c r="IA69" s="17"/>
      <c r="IB69" s="17"/>
      <c r="IC69" s="17"/>
      <c r="ID69" s="17"/>
      <c r="IE69" s="17"/>
      <c r="IF69" s="17"/>
      <c r="IG69" s="17"/>
      <c r="IH69" s="17"/>
      <c r="II69" s="17"/>
      <c r="IJ69" s="17"/>
      <c r="IK69" s="17"/>
      <c r="IL69" s="17"/>
      <c r="IM69" s="17"/>
      <c r="IN69" s="17"/>
      <c r="IO69" s="17"/>
      <c r="IP69" s="17"/>
      <c r="IQ69" s="17"/>
      <c r="IR69" s="17"/>
      <c r="IS69" s="17"/>
      <c r="IT69" s="17"/>
      <c r="IU69" s="17"/>
      <c r="IV69" s="17"/>
    </row>
    <row r="70" spans="1:256" x14ac:dyDescent="0.3">
      <c r="A70" s="18"/>
      <c r="B70" s="19"/>
      <c r="C70" s="8"/>
      <c r="D70" s="8"/>
      <c r="E70" s="8"/>
      <c r="F70" s="8"/>
      <c r="G70" s="8"/>
      <c r="H70" s="8"/>
      <c r="K70" s="20"/>
    </row>
    <row r="71" spans="1:256" x14ac:dyDescent="0.3">
      <c r="A71" s="18"/>
      <c r="B71" s="19"/>
      <c r="C71" s="8"/>
      <c r="D71" s="8"/>
      <c r="E71" s="8"/>
      <c r="F71" s="8"/>
      <c r="G71" s="8"/>
      <c r="H71" s="8"/>
      <c r="K71" s="20"/>
    </row>
    <row r="72" spans="1:256" x14ac:dyDescent="0.3">
      <c r="A72" s="18"/>
      <c r="B72" s="21" t="s">
        <v>128</v>
      </c>
      <c r="C72" s="8"/>
      <c r="D72" s="8"/>
      <c r="E72" s="8"/>
      <c r="F72" s="8"/>
      <c r="G72" s="8"/>
      <c r="H72" s="8"/>
      <c r="K72" s="20"/>
    </row>
    <row r="73" spans="1:256" x14ac:dyDescent="0.3">
      <c r="A73" s="18"/>
      <c r="B73" s="21"/>
      <c r="C73" s="8"/>
      <c r="D73" s="8"/>
      <c r="E73" s="8"/>
      <c r="F73" s="8"/>
      <c r="G73" s="8"/>
      <c r="H73" s="8"/>
      <c r="K73" s="20"/>
    </row>
    <row r="74" spans="1:256" x14ac:dyDescent="0.3">
      <c r="A74" s="18"/>
      <c r="B74" s="21" t="s">
        <v>119</v>
      </c>
      <c r="C74" s="8"/>
      <c r="D74" s="8"/>
      <c r="E74" s="8"/>
      <c r="F74" s="8"/>
      <c r="G74" s="8"/>
      <c r="H74" s="8"/>
      <c r="K74" s="20"/>
    </row>
    <row r="75" spans="1:256" x14ac:dyDescent="0.3">
      <c r="A75" s="18"/>
      <c r="B75" s="21"/>
      <c r="C75" s="8"/>
      <c r="D75" s="8"/>
      <c r="E75" s="8"/>
      <c r="F75" s="8"/>
      <c r="G75" s="8"/>
      <c r="H75" s="8"/>
      <c r="K75" s="20"/>
    </row>
    <row r="76" spans="1:256" x14ac:dyDescent="0.3">
      <c r="A76" s="18"/>
      <c r="B76" s="21" t="s">
        <v>129</v>
      </c>
      <c r="C76" s="8"/>
      <c r="D76" s="8"/>
      <c r="E76" s="8"/>
      <c r="F76" s="8"/>
      <c r="G76" s="8"/>
      <c r="H76" s="8"/>
      <c r="K76" s="20"/>
    </row>
    <row r="77" spans="1:256" x14ac:dyDescent="0.3">
      <c r="A77" s="18"/>
      <c r="B77" s="21"/>
      <c r="C77" s="8"/>
      <c r="D77" s="8"/>
      <c r="E77" s="8"/>
      <c r="F77" s="8"/>
      <c r="G77" s="8"/>
      <c r="H77" s="8"/>
      <c r="K77" s="20"/>
    </row>
    <row r="78" spans="1:256" x14ac:dyDescent="0.3">
      <c r="A78" s="18" t="s">
        <v>47</v>
      </c>
      <c r="B78" s="21" t="s">
        <v>130</v>
      </c>
      <c r="C78" s="8"/>
      <c r="D78" s="8"/>
      <c r="E78" s="8"/>
      <c r="F78" s="8"/>
      <c r="G78" s="8"/>
      <c r="H78" s="8"/>
      <c r="K78" s="20"/>
    </row>
    <row r="79" spans="1:256" x14ac:dyDescent="0.3">
      <c r="A79" s="18"/>
      <c r="B79" s="19"/>
      <c r="C79" s="8"/>
      <c r="D79" s="8"/>
      <c r="E79" s="8"/>
      <c r="F79" s="8"/>
      <c r="G79" s="8"/>
      <c r="H79" s="8"/>
      <c r="K79" s="20"/>
    </row>
    <row r="80" spans="1:256" x14ac:dyDescent="0.3">
      <c r="A80" s="18"/>
      <c r="B80" s="19" t="s">
        <v>131</v>
      </c>
      <c r="C80" s="8"/>
      <c r="D80" s="8"/>
      <c r="E80" s="8"/>
      <c r="F80" s="22" t="s">
        <v>132</v>
      </c>
      <c r="G80" s="8"/>
      <c r="H80" s="8"/>
      <c r="K80" s="20"/>
    </row>
    <row r="81" spans="1:11" x14ac:dyDescent="0.3">
      <c r="A81" s="18"/>
      <c r="B81" s="19"/>
      <c r="C81" s="8"/>
      <c r="D81" s="8"/>
      <c r="E81" s="8"/>
      <c r="F81" s="23"/>
      <c r="G81" s="8"/>
      <c r="H81" s="8"/>
      <c r="K81" s="20"/>
    </row>
    <row r="82" spans="1:11" x14ac:dyDescent="0.3">
      <c r="A82" s="18"/>
      <c r="B82" s="24"/>
      <c r="C82" s="8"/>
      <c r="D82" s="8"/>
      <c r="E82" s="8"/>
      <c r="F82" s="25"/>
      <c r="G82" s="8"/>
      <c r="H82" s="8"/>
      <c r="K82" s="20"/>
    </row>
    <row r="83" spans="1:11" x14ac:dyDescent="0.3">
      <c r="A83" s="18"/>
      <c r="B83" s="24"/>
      <c r="C83" s="8"/>
      <c r="D83" s="8"/>
      <c r="E83" s="8"/>
      <c r="F83" s="25"/>
      <c r="G83" s="8"/>
      <c r="H83" s="8"/>
      <c r="K83" s="20"/>
    </row>
    <row r="84" spans="1:11" x14ac:dyDescent="0.3">
      <c r="A84" s="18"/>
      <c r="B84" s="24" t="s">
        <v>133</v>
      </c>
      <c r="C84" s="8"/>
      <c r="D84" s="8"/>
      <c r="E84" s="8"/>
      <c r="F84" s="25"/>
      <c r="G84" s="8"/>
      <c r="H84" s="8"/>
      <c r="K84" s="20"/>
    </row>
    <row r="85" spans="1:11" x14ac:dyDescent="0.3">
      <c r="A85" s="18"/>
      <c r="B85" s="24" t="s">
        <v>134</v>
      </c>
      <c r="C85" s="8"/>
      <c r="D85" s="8"/>
      <c r="E85" s="8"/>
      <c r="F85" s="26"/>
      <c r="G85" s="8"/>
      <c r="H85" s="8"/>
      <c r="K85" s="20"/>
    </row>
    <row r="86" spans="1:11" x14ac:dyDescent="0.3">
      <c r="A86" s="18"/>
      <c r="B86" s="11" t="s">
        <v>135</v>
      </c>
      <c r="C86" s="8"/>
      <c r="D86" s="8"/>
      <c r="E86" s="8"/>
      <c r="F86" s="8"/>
      <c r="G86" s="8"/>
      <c r="H86" s="8"/>
      <c r="K86" s="20"/>
    </row>
    <row r="87" spans="1:11" x14ac:dyDescent="0.3">
      <c r="A87" s="18"/>
      <c r="B87" s="11"/>
      <c r="C87" s="8"/>
      <c r="D87" s="8"/>
      <c r="E87" s="8"/>
      <c r="F87" s="8"/>
      <c r="G87" s="8"/>
      <c r="H87" s="8"/>
      <c r="K87" s="20"/>
    </row>
    <row r="88" spans="1:11" x14ac:dyDescent="0.3">
      <c r="A88" s="18" t="s">
        <v>48</v>
      </c>
      <c r="B88" s="27" t="s">
        <v>136</v>
      </c>
      <c r="C88" s="8"/>
      <c r="D88" s="8"/>
      <c r="E88" s="8"/>
      <c r="F88" s="8"/>
      <c r="G88" s="8"/>
      <c r="H88" s="8"/>
      <c r="K88" s="20"/>
    </row>
    <row r="89" spans="1:11" x14ac:dyDescent="0.3">
      <c r="A89" s="18"/>
      <c r="B89" s="24"/>
      <c r="C89" s="8"/>
      <c r="D89" s="8"/>
      <c r="E89" s="8"/>
      <c r="F89" s="8"/>
      <c r="G89" s="8"/>
      <c r="H89" s="8"/>
      <c r="K89" s="20"/>
    </row>
    <row r="90" spans="1:11" x14ac:dyDescent="0.3">
      <c r="A90" s="18"/>
      <c r="B90" s="24" t="s">
        <v>777</v>
      </c>
      <c r="C90" s="8"/>
      <c r="D90" s="8"/>
      <c r="E90" s="8"/>
      <c r="F90" s="8"/>
      <c r="G90" s="8"/>
      <c r="H90" s="8"/>
      <c r="K90" s="20"/>
    </row>
    <row r="91" spans="1:11" x14ac:dyDescent="0.3">
      <c r="A91" s="18"/>
      <c r="B91" s="24"/>
      <c r="C91" s="8"/>
      <c r="D91" s="8"/>
      <c r="E91" s="8"/>
      <c r="F91" s="8"/>
      <c r="G91" s="8"/>
      <c r="H91" s="8"/>
      <c r="K91" s="20"/>
    </row>
    <row r="92" spans="1:11" x14ac:dyDescent="0.3">
      <c r="A92" s="18"/>
      <c r="B92" s="24" t="s">
        <v>137</v>
      </c>
      <c r="C92" s="8"/>
      <c r="D92" s="8"/>
      <c r="E92" s="8"/>
      <c r="F92" s="14"/>
      <c r="G92" s="8"/>
      <c r="H92" s="8"/>
      <c r="K92" s="20"/>
    </row>
    <row r="93" spans="1:11" x14ac:dyDescent="0.3">
      <c r="A93" s="18"/>
      <c r="B93" s="24" t="s">
        <v>138</v>
      </c>
      <c r="C93" s="8"/>
      <c r="D93" s="8"/>
      <c r="E93" s="8"/>
      <c r="F93" s="14"/>
      <c r="G93" s="8"/>
      <c r="H93" s="8"/>
      <c r="K93" s="20"/>
    </row>
    <row r="94" spans="1:11" x14ac:dyDescent="0.3">
      <c r="A94" s="18"/>
      <c r="B94" s="24"/>
      <c r="C94" s="8"/>
      <c r="D94" s="8"/>
      <c r="E94" s="8"/>
      <c r="F94" s="8"/>
      <c r="G94" s="8"/>
      <c r="H94" s="8"/>
      <c r="K94" s="20"/>
    </row>
    <row r="95" spans="1:11" x14ac:dyDescent="0.3">
      <c r="A95" s="18"/>
      <c r="B95" s="24" t="s">
        <v>139</v>
      </c>
      <c r="C95" s="8"/>
      <c r="D95" s="8"/>
      <c r="E95" s="8"/>
      <c r="F95" s="8"/>
      <c r="G95" s="8"/>
      <c r="H95" s="8"/>
      <c r="K95" s="20"/>
    </row>
    <row r="96" spans="1:11" x14ac:dyDescent="0.3">
      <c r="A96" s="18"/>
      <c r="B96" s="24" t="s">
        <v>140</v>
      </c>
      <c r="C96" s="8"/>
      <c r="D96" s="8"/>
      <c r="E96" s="8"/>
      <c r="F96" s="8"/>
      <c r="G96" s="8"/>
      <c r="H96" s="8"/>
      <c r="K96" s="20"/>
    </row>
    <row r="97" spans="1:11" x14ac:dyDescent="0.3">
      <c r="A97" s="18" t="s">
        <v>75</v>
      </c>
      <c r="B97" s="24"/>
      <c r="C97" s="8"/>
      <c r="D97" s="8"/>
      <c r="E97" s="8"/>
      <c r="F97" s="8"/>
      <c r="G97" s="8"/>
      <c r="H97" s="8"/>
      <c r="K97" s="20"/>
    </row>
    <row r="98" spans="1:11" x14ac:dyDescent="0.3">
      <c r="A98" s="18" t="s">
        <v>75</v>
      </c>
      <c r="B98" s="24" t="s">
        <v>141</v>
      </c>
      <c r="C98" s="8"/>
      <c r="D98" s="8"/>
      <c r="E98" s="8"/>
      <c r="F98" s="8"/>
      <c r="G98" s="8"/>
      <c r="H98" s="8"/>
      <c r="K98" s="20"/>
    </row>
    <row r="99" spans="1:11" x14ac:dyDescent="0.3">
      <c r="A99" s="18"/>
      <c r="B99" s="24" t="s">
        <v>142</v>
      </c>
      <c r="C99" s="8"/>
      <c r="D99" s="8"/>
      <c r="E99" s="8"/>
      <c r="F99" s="8"/>
      <c r="G99" s="8"/>
      <c r="H99" s="8"/>
      <c r="K99" s="20"/>
    </row>
    <row r="100" spans="1:11" x14ac:dyDescent="0.3">
      <c r="A100" s="18"/>
      <c r="B100" s="24" t="s">
        <v>143</v>
      </c>
      <c r="C100" s="8"/>
      <c r="D100" s="8"/>
      <c r="E100" s="8"/>
      <c r="F100" s="8"/>
      <c r="G100" s="8"/>
      <c r="H100" s="8"/>
      <c r="K100" s="20"/>
    </row>
    <row r="101" spans="1:11" x14ac:dyDescent="0.3">
      <c r="A101" s="18"/>
      <c r="B101" s="24" t="s">
        <v>144</v>
      </c>
      <c r="C101" s="8"/>
      <c r="D101" s="8"/>
      <c r="E101" s="8"/>
      <c r="F101" s="8"/>
      <c r="G101" s="8"/>
      <c r="H101" s="8"/>
      <c r="K101" s="20"/>
    </row>
    <row r="102" spans="1:11" x14ac:dyDescent="0.3">
      <c r="A102" s="18"/>
      <c r="B102" s="24"/>
      <c r="C102" s="8"/>
      <c r="D102" s="8"/>
      <c r="E102" s="8"/>
      <c r="F102" s="8"/>
      <c r="G102" s="8"/>
      <c r="H102" s="8"/>
      <c r="K102" s="20"/>
    </row>
    <row r="103" spans="1:11" x14ac:dyDescent="0.3">
      <c r="A103" s="18"/>
      <c r="B103" s="24" t="s">
        <v>145</v>
      </c>
      <c r="C103" s="8"/>
      <c r="D103" s="8"/>
      <c r="E103" s="8"/>
      <c r="F103" s="8"/>
      <c r="G103" s="8"/>
      <c r="H103" s="8"/>
      <c r="K103" s="20"/>
    </row>
    <row r="104" spans="1:11" x14ac:dyDescent="0.3">
      <c r="A104" s="18"/>
      <c r="B104" s="24" t="s">
        <v>146</v>
      </c>
      <c r="C104" s="8"/>
      <c r="D104" s="8"/>
      <c r="E104" s="8"/>
      <c r="F104" s="8"/>
      <c r="G104" s="8"/>
      <c r="H104" s="8"/>
      <c r="K104" s="20"/>
    </row>
    <row r="105" spans="1:11" x14ac:dyDescent="0.3">
      <c r="A105" s="18"/>
      <c r="B105" s="24"/>
      <c r="C105" s="8"/>
      <c r="D105" s="8"/>
      <c r="E105" s="8"/>
      <c r="F105" s="8"/>
      <c r="G105" s="8"/>
      <c r="H105" s="8"/>
      <c r="K105" s="20"/>
    </row>
    <row r="106" spans="1:11" x14ac:dyDescent="0.3">
      <c r="A106" s="18"/>
      <c r="B106" s="24" t="s">
        <v>147</v>
      </c>
      <c r="C106" s="8"/>
      <c r="D106" s="8"/>
      <c r="E106" s="8"/>
      <c r="F106" s="8"/>
      <c r="G106" s="8"/>
      <c r="H106" s="8"/>
      <c r="K106" s="20"/>
    </row>
    <row r="107" spans="1:11" x14ac:dyDescent="0.3">
      <c r="A107" s="18"/>
      <c r="B107" s="24" t="s">
        <v>148</v>
      </c>
      <c r="C107" s="8"/>
      <c r="D107" s="8"/>
      <c r="E107" s="8"/>
      <c r="F107" s="8"/>
      <c r="G107" s="8"/>
      <c r="H107" s="8"/>
      <c r="K107" s="20"/>
    </row>
    <row r="108" spans="1:11" x14ac:dyDescent="0.3">
      <c r="A108" s="18"/>
      <c r="B108" s="24" t="s">
        <v>149</v>
      </c>
      <c r="C108" s="8"/>
      <c r="D108" s="8"/>
      <c r="E108" s="8"/>
      <c r="F108" s="8"/>
      <c r="G108" s="8"/>
      <c r="H108" s="8"/>
      <c r="K108" s="20"/>
    </row>
    <row r="109" spans="1:11" x14ac:dyDescent="0.3">
      <c r="A109" s="18"/>
      <c r="B109" s="24" t="s">
        <v>150</v>
      </c>
      <c r="C109" s="8"/>
      <c r="D109" s="8"/>
      <c r="E109" s="8"/>
      <c r="F109" s="8"/>
      <c r="G109" s="8"/>
      <c r="H109" s="8"/>
      <c r="K109" s="20"/>
    </row>
    <row r="110" spans="1:11" x14ac:dyDescent="0.3">
      <c r="A110" s="18"/>
      <c r="B110" s="24"/>
      <c r="C110" s="8"/>
      <c r="D110" s="8"/>
      <c r="E110" s="8"/>
      <c r="F110" s="8"/>
      <c r="G110" s="8"/>
      <c r="H110" s="8"/>
      <c r="K110" s="20"/>
    </row>
    <row r="111" spans="1:11" x14ac:dyDescent="0.3">
      <c r="A111" s="18"/>
      <c r="B111" s="24"/>
      <c r="C111" s="8"/>
      <c r="D111" s="8"/>
      <c r="E111" s="8"/>
      <c r="F111" s="8"/>
      <c r="G111" s="8"/>
      <c r="H111" s="8"/>
      <c r="K111" s="28"/>
    </row>
    <row r="112" spans="1:11" x14ac:dyDescent="0.3">
      <c r="A112" s="18"/>
      <c r="B112" s="24"/>
      <c r="C112" s="8"/>
      <c r="D112" s="8"/>
      <c r="E112" s="8"/>
      <c r="F112" s="29"/>
      <c r="G112" s="29"/>
      <c r="H112" s="29"/>
      <c r="I112" s="29"/>
      <c r="J112" s="29"/>
      <c r="K112" s="20"/>
    </row>
    <row r="113" spans="1:11" x14ac:dyDescent="0.3">
      <c r="A113" s="18"/>
      <c r="B113" s="24"/>
      <c r="C113" s="8"/>
      <c r="D113" s="8"/>
      <c r="E113" s="8"/>
      <c r="F113" s="29" t="s">
        <v>151</v>
      </c>
      <c r="G113" s="29"/>
      <c r="H113" s="29"/>
      <c r="I113" s="29"/>
      <c r="J113" s="30" t="s">
        <v>71</v>
      </c>
      <c r="K113" s="31"/>
    </row>
    <row r="114" spans="1:11" x14ac:dyDescent="0.3">
      <c r="A114" s="18"/>
      <c r="B114" s="24"/>
      <c r="C114" s="8"/>
      <c r="D114" s="8"/>
      <c r="E114" s="8"/>
      <c r="F114" s="29"/>
      <c r="G114" s="29"/>
      <c r="H114" s="29"/>
      <c r="I114" s="29"/>
      <c r="J114" s="32"/>
      <c r="K114" s="28"/>
    </row>
    <row r="115" spans="1:11" x14ac:dyDescent="0.3">
      <c r="A115" s="18"/>
      <c r="B115" s="24"/>
      <c r="C115" s="8"/>
      <c r="D115" s="8"/>
      <c r="E115" s="8"/>
      <c r="F115" s="8"/>
      <c r="G115" s="8"/>
      <c r="H115" s="8"/>
      <c r="K115" s="20"/>
    </row>
    <row r="116" spans="1:11" x14ac:dyDescent="0.3">
      <c r="A116" s="6"/>
      <c r="B116" s="24"/>
      <c r="C116" s="8"/>
      <c r="D116" s="8"/>
      <c r="E116" s="8"/>
      <c r="F116" s="8"/>
      <c r="G116" s="8"/>
      <c r="H116" s="8"/>
      <c r="K116" s="20"/>
    </row>
    <row r="117" spans="1:11" x14ac:dyDescent="0.3">
      <c r="A117" s="18"/>
      <c r="B117" s="11"/>
      <c r="C117" s="8"/>
      <c r="D117" s="8"/>
      <c r="E117" s="8"/>
      <c r="F117" s="8"/>
      <c r="G117" s="8"/>
      <c r="H117" s="8"/>
      <c r="K117" s="20"/>
    </row>
    <row r="118" spans="1:11" x14ac:dyDescent="0.3">
      <c r="A118" s="18"/>
      <c r="B118" s="27" t="s">
        <v>152</v>
      </c>
      <c r="C118" s="8"/>
      <c r="D118" s="8"/>
      <c r="E118" s="8"/>
      <c r="F118" s="8"/>
      <c r="G118" s="8"/>
      <c r="H118" s="8"/>
      <c r="K118" s="20"/>
    </row>
    <row r="119" spans="1:11" x14ac:dyDescent="0.3">
      <c r="A119" s="18"/>
      <c r="B119" s="21"/>
      <c r="C119" s="8"/>
      <c r="D119" s="8"/>
      <c r="E119" s="8"/>
      <c r="F119" s="8"/>
      <c r="G119" s="8"/>
      <c r="H119" s="8"/>
      <c r="K119" s="20"/>
    </row>
    <row r="120" spans="1:11" x14ac:dyDescent="0.3">
      <c r="A120" s="18" t="s">
        <v>47</v>
      </c>
      <c r="B120" s="21" t="s">
        <v>153</v>
      </c>
      <c r="C120" s="8"/>
      <c r="D120" s="8"/>
      <c r="E120" s="8"/>
      <c r="F120" s="8"/>
      <c r="G120" s="8"/>
      <c r="H120" s="8"/>
      <c r="K120" s="20"/>
    </row>
    <row r="121" spans="1:11" x14ac:dyDescent="0.3">
      <c r="A121" s="18"/>
      <c r="B121" s="19"/>
      <c r="C121" s="8"/>
      <c r="D121" s="8"/>
      <c r="E121" s="8"/>
      <c r="F121" s="8"/>
      <c r="G121" s="8"/>
      <c r="H121" s="8"/>
      <c r="K121" s="20"/>
    </row>
    <row r="122" spans="1:11" x14ac:dyDescent="0.3">
      <c r="A122" s="18"/>
      <c r="B122" s="19" t="s">
        <v>154</v>
      </c>
      <c r="C122" s="8"/>
      <c r="D122" s="8"/>
      <c r="E122" s="8"/>
      <c r="F122" s="8"/>
      <c r="G122" s="8"/>
      <c r="H122" s="8"/>
      <c r="K122" s="20"/>
    </row>
    <row r="123" spans="1:11" x14ac:dyDescent="0.3">
      <c r="A123" s="18"/>
      <c r="B123" s="19" t="s">
        <v>155</v>
      </c>
      <c r="C123" s="8"/>
      <c r="D123" s="8"/>
      <c r="E123" s="8"/>
      <c r="F123" s="8"/>
      <c r="G123" s="8"/>
      <c r="H123" s="8"/>
      <c r="K123" s="20"/>
    </row>
    <row r="124" spans="1:11" x14ac:dyDescent="0.3">
      <c r="A124" s="18"/>
      <c r="B124" s="19" t="s">
        <v>156</v>
      </c>
      <c r="C124" s="8"/>
      <c r="D124" s="8"/>
      <c r="E124" s="8"/>
      <c r="F124" s="8"/>
      <c r="G124" s="8"/>
      <c r="H124" s="8"/>
      <c r="K124" s="20"/>
    </row>
    <row r="125" spans="1:11" x14ac:dyDescent="0.3">
      <c r="A125" s="18"/>
      <c r="B125" s="19" t="s">
        <v>157</v>
      </c>
      <c r="C125" s="8"/>
      <c r="D125" s="8"/>
      <c r="E125" s="8"/>
      <c r="F125" s="8"/>
      <c r="G125" s="8"/>
      <c r="H125" s="8"/>
      <c r="K125" s="20"/>
    </row>
    <row r="126" spans="1:11" x14ac:dyDescent="0.3">
      <c r="A126" s="18"/>
      <c r="B126" s="19" t="s">
        <v>158</v>
      </c>
      <c r="C126" s="8"/>
      <c r="D126" s="8"/>
      <c r="E126" s="8"/>
      <c r="F126" s="8"/>
      <c r="G126" s="8"/>
      <c r="H126" s="8"/>
      <c r="K126" s="20"/>
    </row>
    <row r="127" spans="1:11" x14ac:dyDescent="0.3">
      <c r="A127" s="18"/>
      <c r="B127" s="19"/>
      <c r="C127" s="8"/>
      <c r="D127" s="8"/>
      <c r="E127" s="8"/>
      <c r="F127" s="8"/>
      <c r="G127" s="8"/>
      <c r="H127" s="8"/>
      <c r="K127" s="20"/>
    </row>
    <row r="128" spans="1:11" x14ac:dyDescent="0.3">
      <c r="A128" s="18" t="s">
        <v>48</v>
      </c>
      <c r="B128" s="21" t="s">
        <v>159</v>
      </c>
      <c r="C128" s="8"/>
      <c r="D128" s="8"/>
      <c r="E128" s="8"/>
      <c r="F128" s="8"/>
      <c r="G128" s="8"/>
      <c r="H128" s="8"/>
      <c r="K128" s="20"/>
    </row>
    <row r="129" spans="1:11" x14ac:dyDescent="0.3">
      <c r="A129" s="18"/>
      <c r="B129" s="19"/>
      <c r="C129" s="8"/>
      <c r="D129" s="8"/>
      <c r="E129" s="8"/>
      <c r="F129" s="8"/>
      <c r="G129" s="8"/>
      <c r="H129" s="8"/>
      <c r="K129" s="20"/>
    </row>
    <row r="130" spans="1:11" x14ac:dyDescent="0.3">
      <c r="A130" s="18"/>
      <c r="B130" s="19" t="s">
        <v>160</v>
      </c>
      <c r="C130" s="8"/>
      <c r="D130" s="8"/>
      <c r="E130" s="8"/>
      <c r="F130" s="8"/>
      <c r="G130" s="8"/>
      <c r="H130" s="8"/>
      <c r="K130" s="20"/>
    </row>
    <row r="131" spans="1:11" x14ac:dyDescent="0.3">
      <c r="A131" s="18"/>
      <c r="B131" s="19" t="s">
        <v>161</v>
      </c>
      <c r="C131" s="8"/>
      <c r="D131" s="8"/>
      <c r="E131" s="8"/>
      <c r="F131" s="8"/>
      <c r="G131" s="8"/>
      <c r="H131" s="8"/>
      <c r="K131" s="20"/>
    </row>
    <row r="132" spans="1:11" x14ac:dyDescent="0.3">
      <c r="A132" s="18"/>
      <c r="B132" s="19"/>
      <c r="C132" s="8"/>
      <c r="D132" s="8"/>
      <c r="E132" s="8"/>
      <c r="F132" s="8"/>
      <c r="G132" s="8"/>
      <c r="H132" s="8"/>
      <c r="K132" s="20"/>
    </row>
    <row r="133" spans="1:11" x14ac:dyDescent="0.3">
      <c r="A133" s="18" t="s">
        <v>49</v>
      </c>
      <c r="B133" s="21" t="s">
        <v>162</v>
      </c>
      <c r="C133" s="8"/>
      <c r="D133" s="8"/>
      <c r="E133" s="8"/>
      <c r="F133" s="8"/>
      <c r="G133" s="8"/>
      <c r="H133" s="8"/>
      <c r="K133" s="20"/>
    </row>
    <row r="134" spans="1:11" x14ac:dyDescent="0.3">
      <c r="A134" s="18"/>
      <c r="B134" s="19"/>
      <c r="C134" s="8"/>
      <c r="D134" s="8"/>
      <c r="E134" s="8"/>
      <c r="F134" s="8"/>
      <c r="G134" s="8"/>
      <c r="H134" s="8"/>
      <c r="K134" s="20"/>
    </row>
    <row r="135" spans="1:11" x14ac:dyDescent="0.3">
      <c r="A135" s="18"/>
      <c r="B135" s="19" t="s">
        <v>163</v>
      </c>
      <c r="C135" s="8"/>
      <c r="D135" s="8"/>
      <c r="E135" s="8"/>
      <c r="F135" s="8"/>
      <c r="G135" s="8"/>
      <c r="H135" s="8"/>
      <c r="K135" s="20"/>
    </row>
    <row r="136" spans="1:11" x14ac:dyDescent="0.3">
      <c r="A136" s="18"/>
      <c r="B136" s="19"/>
      <c r="C136" s="8"/>
      <c r="D136" s="8"/>
      <c r="E136" s="8"/>
      <c r="F136" s="8"/>
      <c r="G136" s="8"/>
      <c r="H136" s="8"/>
      <c r="K136" s="20"/>
    </row>
    <row r="137" spans="1:11" x14ac:dyDescent="0.3">
      <c r="A137" s="18"/>
      <c r="B137" s="19" t="s">
        <v>164</v>
      </c>
      <c r="C137" s="8"/>
      <c r="D137" s="8" t="s">
        <v>165</v>
      </c>
      <c r="E137" s="8"/>
      <c r="F137" s="8"/>
      <c r="G137" s="8"/>
      <c r="H137" s="8"/>
      <c r="K137" s="20"/>
    </row>
    <row r="138" spans="1:11" x14ac:dyDescent="0.3">
      <c r="A138" s="18"/>
      <c r="B138" s="19"/>
      <c r="C138" s="8"/>
      <c r="D138" s="8"/>
      <c r="E138" s="8"/>
      <c r="F138" s="8"/>
      <c r="G138" s="8"/>
      <c r="H138" s="8"/>
      <c r="K138" s="20"/>
    </row>
    <row r="139" spans="1:11" x14ac:dyDescent="0.3">
      <c r="A139" s="18" t="s">
        <v>166</v>
      </c>
      <c r="B139" s="19" t="s">
        <v>167</v>
      </c>
      <c r="C139" s="8"/>
      <c r="D139" s="8" t="s">
        <v>168</v>
      </c>
      <c r="E139" s="8"/>
      <c r="F139" s="8"/>
      <c r="G139" s="8"/>
      <c r="H139" s="8"/>
      <c r="K139" s="20"/>
    </row>
    <row r="140" spans="1:11" x14ac:dyDescent="0.3">
      <c r="A140" s="18"/>
      <c r="B140" s="19"/>
      <c r="C140" s="8"/>
      <c r="D140" s="8"/>
      <c r="E140" s="8"/>
      <c r="F140" s="8"/>
      <c r="G140" s="8"/>
      <c r="H140" s="8"/>
      <c r="K140" s="20"/>
    </row>
    <row r="141" spans="1:11" x14ac:dyDescent="0.3">
      <c r="A141" s="18" t="s">
        <v>166</v>
      </c>
      <c r="B141" s="19" t="s">
        <v>169</v>
      </c>
      <c r="C141" s="8"/>
      <c r="D141" s="8" t="s">
        <v>170</v>
      </c>
      <c r="E141" s="8"/>
      <c r="F141" s="8"/>
      <c r="G141" s="8"/>
      <c r="H141" s="8"/>
      <c r="K141" s="20"/>
    </row>
    <row r="142" spans="1:11" x14ac:dyDescent="0.3">
      <c r="A142" s="18"/>
      <c r="B142" s="19"/>
      <c r="C142" s="8"/>
      <c r="D142" s="8" t="s">
        <v>171</v>
      </c>
      <c r="E142" s="8"/>
      <c r="F142" s="8"/>
      <c r="G142" s="8"/>
      <c r="H142" s="8"/>
      <c r="K142" s="20"/>
    </row>
    <row r="143" spans="1:11" x14ac:dyDescent="0.3">
      <c r="A143" s="18"/>
      <c r="B143" s="19"/>
      <c r="C143" s="8"/>
      <c r="D143" s="8"/>
      <c r="E143" s="8"/>
      <c r="F143" s="8"/>
      <c r="G143" s="8"/>
      <c r="H143" s="8"/>
      <c r="K143" s="20"/>
    </row>
    <row r="144" spans="1:11" x14ac:dyDescent="0.3">
      <c r="A144" s="18"/>
      <c r="B144" s="19" t="s">
        <v>172</v>
      </c>
      <c r="C144" s="8"/>
      <c r="D144" s="8" t="s">
        <v>173</v>
      </c>
      <c r="E144" s="8"/>
      <c r="F144" s="8"/>
      <c r="G144" s="8"/>
      <c r="H144" s="8"/>
      <c r="K144" s="20"/>
    </row>
    <row r="145" spans="1:11" x14ac:dyDescent="0.3">
      <c r="A145" s="18"/>
      <c r="B145" s="19"/>
      <c r="C145" s="8"/>
      <c r="D145" s="8"/>
      <c r="E145" s="8"/>
      <c r="F145" s="8"/>
      <c r="G145" s="8"/>
      <c r="H145" s="8"/>
      <c r="K145" s="20"/>
    </row>
    <row r="146" spans="1:11" x14ac:dyDescent="0.3">
      <c r="A146" s="18" t="s">
        <v>166</v>
      </c>
      <c r="B146" s="19" t="s">
        <v>174</v>
      </c>
      <c r="C146" s="8"/>
      <c r="D146" s="8" t="s">
        <v>175</v>
      </c>
      <c r="E146" s="8"/>
      <c r="F146" s="8"/>
      <c r="G146" s="8"/>
      <c r="H146" s="8"/>
      <c r="K146" s="20"/>
    </row>
    <row r="147" spans="1:11" x14ac:dyDescent="0.3">
      <c r="A147" s="18"/>
      <c r="B147" s="19"/>
      <c r="C147" s="8"/>
      <c r="D147" s="8"/>
      <c r="E147" s="8"/>
      <c r="F147" s="8"/>
      <c r="G147" s="8"/>
      <c r="H147" s="8"/>
      <c r="K147" s="20"/>
    </row>
    <row r="148" spans="1:11" x14ac:dyDescent="0.3">
      <c r="A148" s="18" t="s">
        <v>166</v>
      </c>
      <c r="B148" s="19" t="s">
        <v>176</v>
      </c>
      <c r="C148" s="8"/>
      <c r="D148" s="8" t="s">
        <v>177</v>
      </c>
      <c r="E148" s="8"/>
      <c r="F148" s="8"/>
      <c r="G148" s="8"/>
      <c r="H148" s="8"/>
      <c r="K148" s="20"/>
    </row>
    <row r="149" spans="1:11" x14ac:dyDescent="0.3">
      <c r="A149" s="18"/>
      <c r="B149" s="19"/>
      <c r="C149" s="8"/>
      <c r="D149" s="8"/>
      <c r="E149" s="8"/>
      <c r="F149" s="8"/>
      <c r="G149" s="8"/>
      <c r="H149" s="8"/>
      <c r="K149" s="20"/>
    </row>
    <row r="150" spans="1:11" x14ac:dyDescent="0.3">
      <c r="A150" s="18" t="s">
        <v>166</v>
      </c>
      <c r="B150" s="19" t="s">
        <v>178</v>
      </c>
      <c r="C150" s="8"/>
      <c r="D150" s="8" t="s">
        <v>179</v>
      </c>
      <c r="E150" s="8"/>
      <c r="F150" s="8"/>
      <c r="G150" s="8"/>
      <c r="H150" s="8"/>
      <c r="K150" s="20"/>
    </row>
    <row r="151" spans="1:11" x14ac:dyDescent="0.3">
      <c r="A151" s="18"/>
      <c r="B151" s="19"/>
      <c r="C151" s="8"/>
      <c r="D151" s="8"/>
      <c r="E151" s="8"/>
      <c r="F151" s="8"/>
      <c r="G151" s="8"/>
      <c r="H151" s="8"/>
      <c r="K151" s="20"/>
    </row>
    <row r="152" spans="1:11" x14ac:dyDescent="0.3">
      <c r="A152" s="18" t="s">
        <v>166</v>
      </c>
      <c r="B152" s="19" t="s">
        <v>180</v>
      </c>
      <c r="C152" s="8"/>
      <c r="D152" s="8" t="s">
        <v>181</v>
      </c>
      <c r="E152" s="8"/>
      <c r="F152" s="8"/>
      <c r="G152" s="8"/>
      <c r="H152" s="8"/>
      <c r="K152" s="20"/>
    </row>
    <row r="153" spans="1:11" x14ac:dyDescent="0.3">
      <c r="A153" s="18"/>
      <c r="B153" s="19"/>
      <c r="C153" s="8"/>
      <c r="D153" s="8"/>
      <c r="E153" s="8"/>
      <c r="F153" s="8"/>
      <c r="G153" s="8"/>
      <c r="H153" s="8"/>
      <c r="K153" s="20"/>
    </row>
    <row r="154" spans="1:11" x14ac:dyDescent="0.3">
      <c r="A154" s="18" t="s">
        <v>166</v>
      </c>
      <c r="B154" s="19" t="s">
        <v>182</v>
      </c>
      <c r="C154" s="8"/>
      <c r="D154" s="8" t="s">
        <v>183</v>
      </c>
      <c r="E154" s="8"/>
      <c r="F154" s="8"/>
      <c r="G154" s="8"/>
      <c r="H154" s="8"/>
      <c r="K154" s="20"/>
    </row>
    <row r="155" spans="1:11" x14ac:dyDescent="0.3">
      <c r="A155" s="18"/>
      <c r="B155" s="19"/>
      <c r="C155" s="8"/>
      <c r="D155" s="8"/>
      <c r="E155" s="8"/>
      <c r="F155" s="8"/>
      <c r="G155" s="8"/>
      <c r="H155" s="8"/>
      <c r="K155" s="20"/>
    </row>
    <row r="156" spans="1:11" x14ac:dyDescent="0.3">
      <c r="A156" s="18" t="s">
        <v>166</v>
      </c>
      <c r="B156" s="19" t="s">
        <v>184</v>
      </c>
      <c r="C156" s="8"/>
      <c r="D156" s="8" t="s">
        <v>185</v>
      </c>
      <c r="E156" s="8"/>
      <c r="F156" s="8"/>
      <c r="G156" s="8"/>
      <c r="H156" s="8"/>
      <c r="K156" s="20"/>
    </row>
    <row r="157" spans="1:11" x14ac:dyDescent="0.3">
      <c r="A157" s="18"/>
      <c r="B157" s="19"/>
      <c r="C157" s="8"/>
      <c r="D157" s="8"/>
      <c r="E157" s="8"/>
      <c r="F157" s="8"/>
      <c r="G157" s="8"/>
      <c r="H157" s="8"/>
      <c r="K157" s="20"/>
    </row>
    <row r="158" spans="1:11" x14ac:dyDescent="0.3">
      <c r="A158" s="18" t="s">
        <v>166</v>
      </c>
      <c r="B158" s="19" t="s">
        <v>186</v>
      </c>
      <c r="C158" s="8"/>
      <c r="D158" s="8" t="s">
        <v>187</v>
      </c>
      <c r="E158" s="8"/>
      <c r="F158" s="8"/>
      <c r="G158" s="8"/>
      <c r="H158" s="8"/>
      <c r="K158" s="20"/>
    </row>
    <row r="159" spans="1:11" x14ac:dyDescent="0.3">
      <c r="A159" s="18"/>
      <c r="B159" s="19"/>
      <c r="C159" s="8"/>
      <c r="D159" s="8"/>
      <c r="E159" s="8"/>
      <c r="F159" s="8"/>
      <c r="G159" s="8"/>
      <c r="H159" s="8"/>
      <c r="K159" s="20"/>
    </row>
    <row r="160" spans="1:11" x14ac:dyDescent="0.3">
      <c r="A160" s="18" t="s">
        <v>73</v>
      </c>
      <c r="B160" s="21" t="s">
        <v>188</v>
      </c>
      <c r="C160" s="8"/>
      <c r="D160" s="8"/>
      <c r="E160" s="8"/>
      <c r="F160" s="8"/>
      <c r="G160" s="8"/>
      <c r="H160" s="8"/>
      <c r="K160" s="20"/>
    </row>
    <row r="161" spans="1:11" x14ac:dyDescent="0.3">
      <c r="A161" s="18"/>
      <c r="B161" s="19"/>
      <c r="C161" s="8"/>
      <c r="D161" s="8"/>
      <c r="E161" s="8"/>
      <c r="F161" s="8"/>
      <c r="G161" s="8"/>
      <c r="H161" s="8"/>
      <c r="K161" s="20"/>
    </row>
    <row r="162" spans="1:11" x14ac:dyDescent="0.3">
      <c r="A162" s="18"/>
      <c r="B162" s="19" t="s">
        <v>189</v>
      </c>
      <c r="C162" s="8"/>
      <c r="D162" s="8"/>
      <c r="E162" s="8"/>
      <c r="F162" s="8"/>
      <c r="G162" s="8"/>
      <c r="H162" s="8"/>
      <c r="K162" s="20"/>
    </row>
    <row r="163" spans="1:11" x14ac:dyDescent="0.3">
      <c r="A163" s="18"/>
      <c r="B163" s="19" t="s">
        <v>190</v>
      </c>
      <c r="C163" s="8"/>
      <c r="D163" s="8"/>
      <c r="E163" s="8"/>
      <c r="F163" s="8"/>
      <c r="G163" s="8"/>
      <c r="H163" s="8"/>
      <c r="K163" s="20"/>
    </row>
    <row r="164" spans="1:11" x14ac:dyDescent="0.3">
      <c r="A164" s="18"/>
      <c r="B164" s="19" t="s">
        <v>191</v>
      </c>
      <c r="C164" s="8"/>
      <c r="D164" s="8"/>
      <c r="E164" s="8"/>
      <c r="F164" s="8"/>
      <c r="G164" s="8"/>
      <c r="H164" s="8"/>
      <c r="K164" s="20"/>
    </row>
    <row r="165" spans="1:11" x14ac:dyDescent="0.3">
      <c r="A165" s="18"/>
      <c r="B165" s="19" t="s">
        <v>192</v>
      </c>
      <c r="C165" s="8"/>
      <c r="D165" s="8"/>
      <c r="E165" s="8"/>
      <c r="F165" s="8"/>
      <c r="G165" s="8"/>
      <c r="H165" s="8"/>
      <c r="K165" s="20"/>
    </row>
    <row r="166" spans="1:11" x14ac:dyDescent="0.3">
      <c r="A166" s="18" t="s">
        <v>166</v>
      </c>
      <c r="B166" s="19" t="s">
        <v>193</v>
      </c>
      <c r="C166" s="8"/>
      <c r="D166" s="8"/>
      <c r="E166" s="8"/>
      <c r="F166" s="8"/>
      <c r="G166" s="8"/>
      <c r="H166" s="8"/>
      <c r="K166" s="20"/>
    </row>
    <row r="167" spans="1:11" x14ac:dyDescent="0.3">
      <c r="A167" s="18"/>
      <c r="B167" s="19" t="s">
        <v>194</v>
      </c>
      <c r="C167" s="8"/>
      <c r="D167" s="8"/>
      <c r="E167" s="8"/>
      <c r="F167" s="8"/>
      <c r="G167" s="8"/>
      <c r="H167" s="8"/>
      <c r="K167" s="20"/>
    </row>
    <row r="168" spans="1:11" x14ac:dyDescent="0.3">
      <c r="A168" s="18"/>
      <c r="B168" s="19" t="s">
        <v>195</v>
      </c>
      <c r="C168" s="8"/>
      <c r="D168" s="8"/>
      <c r="E168" s="8"/>
      <c r="F168" s="8"/>
      <c r="G168" s="8"/>
      <c r="H168" s="8"/>
      <c r="K168" s="20"/>
    </row>
    <row r="169" spans="1:11" x14ac:dyDescent="0.3">
      <c r="A169" s="18"/>
      <c r="B169" s="19"/>
      <c r="C169" s="8"/>
      <c r="D169" s="8"/>
      <c r="E169" s="8"/>
      <c r="F169" s="8"/>
      <c r="G169" s="8"/>
      <c r="H169" s="8"/>
      <c r="K169" s="20"/>
    </row>
    <row r="170" spans="1:11" x14ac:dyDescent="0.3">
      <c r="A170" s="18" t="s">
        <v>74</v>
      </c>
      <c r="B170" s="21" t="s">
        <v>196</v>
      </c>
      <c r="C170" s="8"/>
      <c r="D170" s="8"/>
      <c r="E170" s="8"/>
      <c r="F170" s="8"/>
      <c r="G170" s="8"/>
      <c r="H170" s="8"/>
      <c r="K170" s="20"/>
    </row>
    <row r="171" spans="1:11" x14ac:dyDescent="0.3">
      <c r="A171" s="18"/>
      <c r="B171" s="19"/>
      <c r="C171" s="8"/>
      <c r="D171" s="8"/>
      <c r="E171" s="8"/>
      <c r="F171" s="8"/>
      <c r="G171" s="8"/>
      <c r="H171" s="8"/>
      <c r="K171" s="20"/>
    </row>
    <row r="172" spans="1:11" x14ac:dyDescent="0.3">
      <c r="A172" s="18"/>
      <c r="B172" s="19" t="s">
        <v>197</v>
      </c>
      <c r="C172" s="8"/>
      <c r="D172" s="8"/>
      <c r="E172" s="8"/>
      <c r="F172" s="8"/>
      <c r="G172" s="8"/>
      <c r="H172" s="8"/>
      <c r="K172" s="20"/>
    </row>
    <row r="173" spans="1:11" x14ac:dyDescent="0.3">
      <c r="A173" s="18"/>
      <c r="B173" s="19" t="s">
        <v>198</v>
      </c>
      <c r="C173" s="8"/>
      <c r="D173" s="8"/>
      <c r="E173" s="8"/>
      <c r="F173" s="8"/>
      <c r="G173" s="8"/>
      <c r="H173" s="8"/>
      <c r="K173" s="20"/>
    </row>
    <row r="174" spans="1:11" x14ac:dyDescent="0.3">
      <c r="A174" s="18"/>
      <c r="B174" s="19" t="s">
        <v>199</v>
      </c>
      <c r="C174" s="8"/>
      <c r="D174" s="8"/>
      <c r="E174" s="8"/>
      <c r="F174" s="8"/>
      <c r="G174" s="8"/>
      <c r="H174" s="8"/>
      <c r="K174" s="20"/>
    </row>
    <row r="175" spans="1:11" x14ac:dyDescent="0.3">
      <c r="A175" s="18"/>
      <c r="B175" s="19" t="s">
        <v>200</v>
      </c>
      <c r="C175" s="8"/>
      <c r="D175" s="8"/>
      <c r="E175" s="8"/>
      <c r="F175" s="8"/>
      <c r="G175" s="8"/>
      <c r="H175" s="8"/>
      <c r="K175" s="20"/>
    </row>
    <row r="176" spans="1:11" x14ac:dyDescent="0.3">
      <c r="A176" s="18"/>
      <c r="B176" s="19" t="s">
        <v>201</v>
      </c>
      <c r="C176" s="8"/>
      <c r="D176" s="8"/>
      <c r="E176" s="8"/>
      <c r="F176" s="8"/>
      <c r="G176" s="8"/>
      <c r="H176" s="8"/>
      <c r="K176" s="20"/>
    </row>
    <row r="177" spans="1:11" x14ac:dyDescent="0.3">
      <c r="A177" s="18"/>
      <c r="B177" s="19" t="s">
        <v>202</v>
      </c>
      <c r="C177" s="8"/>
      <c r="D177" s="8"/>
      <c r="E177" s="8"/>
      <c r="F177" s="8"/>
      <c r="G177" s="8"/>
      <c r="H177" s="8"/>
      <c r="K177" s="20"/>
    </row>
    <row r="178" spans="1:11" x14ac:dyDescent="0.3">
      <c r="A178" s="18"/>
      <c r="B178" s="19"/>
      <c r="C178" s="8"/>
      <c r="D178" s="8"/>
      <c r="E178" s="8"/>
      <c r="F178" s="8"/>
      <c r="G178" s="8"/>
      <c r="H178" s="8"/>
      <c r="K178" s="20"/>
    </row>
    <row r="179" spans="1:11" x14ac:dyDescent="0.3">
      <c r="A179" s="18"/>
      <c r="B179" s="19"/>
      <c r="C179" s="8"/>
      <c r="D179" s="8"/>
      <c r="E179" s="8"/>
      <c r="F179" s="8"/>
      <c r="G179" s="8"/>
      <c r="H179" s="8"/>
      <c r="K179" s="20"/>
    </row>
    <row r="180" spans="1:11" x14ac:dyDescent="0.3">
      <c r="A180" s="18"/>
      <c r="B180" s="19"/>
      <c r="C180" s="8"/>
      <c r="D180" s="8"/>
      <c r="E180" s="8"/>
      <c r="F180" s="29" t="s">
        <v>151</v>
      </c>
      <c r="G180" s="8"/>
      <c r="H180" s="29"/>
      <c r="I180" s="29"/>
      <c r="J180" s="30" t="s">
        <v>71</v>
      </c>
      <c r="K180" s="31">
        <f>SUM(K130,K168)</f>
        <v>0</v>
      </c>
    </row>
    <row r="181" spans="1:11" x14ac:dyDescent="0.3">
      <c r="A181" s="18"/>
      <c r="B181" s="33"/>
      <c r="C181" s="8"/>
      <c r="D181" s="8"/>
      <c r="E181" s="8"/>
      <c r="F181" s="29"/>
      <c r="G181" s="8"/>
      <c r="H181" s="29"/>
      <c r="I181" s="29"/>
      <c r="J181" s="29"/>
      <c r="K181" s="28"/>
    </row>
    <row r="182" spans="1:11" x14ac:dyDescent="0.3">
      <c r="A182" s="18"/>
      <c r="B182" s="33"/>
      <c r="C182" s="8"/>
      <c r="D182" s="8"/>
      <c r="E182" s="8"/>
      <c r="F182" s="8"/>
      <c r="G182" s="8"/>
      <c r="H182" s="8"/>
      <c r="K182" s="20"/>
    </row>
    <row r="183" spans="1:11" x14ac:dyDescent="0.3">
      <c r="A183" s="18"/>
      <c r="B183" s="33"/>
      <c r="C183" s="8"/>
      <c r="D183" s="8"/>
      <c r="E183" s="8"/>
      <c r="F183" s="8"/>
      <c r="G183" s="8"/>
      <c r="H183" s="8"/>
      <c r="K183" s="20"/>
    </row>
    <row r="184" spans="1:11" x14ac:dyDescent="0.3">
      <c r="A184" s="18" t="s">
        <v>47</v>
      </c>
      <c r="B184" s="21" t="s">
        <v>203</v>
      </c>
      <c r="C184" s="8"/>
      <c r="D184" s="8"/>
      <c r="E184" s="8"/>
      <c r="F184" s="8"/>
      <c r="G184" s="8"/>
      <c r="H184" s="8"/>
      <c r="K184" s="20"/>
    </row>
    <row r="185" spans="1:11" x14ac:dyDescent="0.3">
      <c r="A185" s="18"/>
      <c r="B185" s="19"/>
      <c r="C185" s="8"/>
      <c r="D185" s="8"/>
      <c r="E185" s="8"/>
      <c r="F185" s="8"/>
      <c r="G185" s="8"/>
      <c r="H185" s="8"/>
      <c r="K185" s="20"/>
    </row>
    <row r="186" spans="1:11" x14ac:dyDescent="0.3">
      <c r="A186" s="18"/>
      <c r="B186" s="19" t="s">
        <v>204</v>
      </c>
      <c r="C186" s="8"/>
      <c r="D186" s="8"/>
      <c r="E186" s="8"/>
      <c r="F186" s="8"/>
      <c r="G186" s="8"/>
      <c r="H186" s="8"/>
      <c r="K186" s="20"/>
    </row>
    <row r="187" spans="1:11" x14ac:dyDescent="0.3">
      <c r="A187" s="18"/>
      <c r="B187" s="19" t="s">
        <v>205</v>
      </c>
      <c r="C187" s="8"/>
      <c r="D187" s="8"/>
      <c r="E187" s="8"/>
      <c r="F187" s="8"/>
      <c r="G187" s="8"/>
      <c r="H187" s="8"/>
      <c r="K187" s="20"/>
    </row>
    <row r="188" spans="1:11" x14ac:dyDescent="0.3">
      <c r="A188" s="18"/>
      <c r="B188" s="19" t="s">
        <v>206</v>
      </c>
      <c r="C188" s="8"/>
      <c r="D188" s="8"/>
      <c r="E188" s="8"/>
      <c r="F188" s="8"/>
      <c r="G188" s="8"/>
      <c r="H188" s="8"/>
      <c r="K188" s="20"/>
    </row>
    <row r="189" spans="1:11" x14ac:dyDescent="0.3">
      <c r="A189" s="18"/>
      <c r="B189" s="19" t="s">
        <v>207</v>
      </c>
      <c r="C189" s="8"/>
      <c r="D189" s="8"/>
      <c r="E189" s="8"/>
      <c r="F189" s="8"/>
      <c r="G189" s="8"/>
      <c r="H189" s="8"/>
      <c r="K189" s="20"/>
    </row>
    <row r="190" spans="1:11" x14ac:dyDescent="0.3">
      <c r="A190" s="18"/>
      <c r="B190" s="19"/>
      <c r="C190" s="8"/>
      <c r="D190" s="8"/>
      <c r="E190" s="8"/>
      <c r="F190" s="8"/>
      <c r="G190" s="8"/>
      <c r="H190" s="8"/>
      <c r="K190" s="20"/>
    </row>
    <row r="191" spans="1:11" x14ac:dyDescent="0.3">
      <c r="A191" s="18"/>
      <c r="B191" s="19" t="s">
        <v>208</v>
      </c>
      <c r="C191" s="8"/>
      <c r="D191" s="8"/>
      <c r="E191" s="8"/>
      <c r="F191" s="8"/>
      <c r="G191" s="8"/>
      <c r="H191" s="8"/>
      <c r="K191" s="20"/>
    </row>
    <row r="192" spans="1:11" x14ac:dyDescent="0.3">
      <c r="A192" s="18"/>
      <c r="B192" s="19" t="s">
        <v>209</v>
      </c>
      <c r="C192" s="8"/>
      <c r="D192" s="8"/>
      <c r="E192" s="8"/>
      <c r="F192" s="8"/>
      <c r="G192" s="8"/>
      <c r="H192" s="8"/>
      <c r="K192" s="20"/>
    </row>
    <row r="193" spans="1:11" x14ac:dyDescent="0.3">
      <c r="A193" s="18"/>
      <c r="B193" s="19"/>
      <c r="C193" s="8"/>
      <c r="D193" s="8"/>
      <c r="E193" s="8"/>
      <c r="F193" s="8"/>
      <c r="G193" s="8"/>
      <c r="H193" s="8"/>
      <c r="K193" s="20"/>
    </row>
    <row r="194" spans="1:11" x14ac:dyDescent="0.3">
      <c r="A194" s="18" t="s">
        <v>48</v>
      </c>
      <c r="B194" s="21" t="s">
        <v>210</v>
      </c>
      <c r="C194" s="8"/>
      <c r="D194" s="8"/>
      <c r="E194" s="8"/>
      <c r="F194" s="8"/>
      <c r="G194" s="8"/>
      <c r="H194" s="8"/>
      <c r="K194" s="20"/>
    </row>
    <row r="195" spans="1:11" x14ac:dyDescent="0.3">
      <c r="A195" s="18"/>
      <c r="B195" s="19"/>
      <c r="C195" s="8"/>
      <c r="D195" s="8"/>
      <c r="E195" s="8"/>
      <c r="F195" s="8"/>
      <c r="G195" s="8"/>
      <c r="H195" s="8"/>
      <c r="K195" s="20"/>
    </row>
    <row r="196" spans="1:11" x14ac:dyDescent="0.3">
      <c r="A196" s="18"/>
      <c r="B196" s="19" t="s">
        <v>211</v>
      </c>
      <c r="C196" s="8"/>
      <c r="D196" s="8"/>
      <c r="E196" s="8"/>
      <c r="F196" s="8"/>
      <c r="G196" s="8"/>
      <c r="H196" s="8"/>
      <c r="K196" s="20"/>
    </row>
    <row r="197" spans="1:11" x14ac:dyDescent="0.3">
      <c r="A197" s="18"/>
      <c r="B197" s="19" t="s">
        <v>212</v>
      </c>
      <c r="C197" s="8"/>
      <c r="D197" s="8"/>
      <c r="E197" s="8"/>
      <c r="F197" s="8"/>
      <c r="G197" s="8"/>
      <c r="H197" s="8"/>
      <c r="K197" s="20"/>
    </row>
    <row r="198" spans="1:11" x14ac:dyDescent="0.3">
      <c r="A198" s="18"/>
      <c r="B198" s="19" t="s">
        <v>213</v>
      </c>
      <c r="C198" s="8"/>
      <c r="D198" s="8"/>
      <c r="E198" s="8"/>
      <c r="F198" s="8"/>
      <c r="G198" s="8"/>
      <c r="H198" s="8"/>
      <c r="K198" s="20"/>
    </row>
    <row r="199" spans="1:11" x14ac:dyDescent="0.3">
      <c r="A199" s="18"/>
      <c r="B199" s="19" t="s">
        <v>214</v>
      </c>
      <c r="C199" s="8"/>
      <c r="D199" s="8"/>
      <c r="E199" s="8"/>
      <c r="F199" s="8"/>
      <c r="G199" s="8"/>
      <c r="H199" s="8"/>
      <c r="K199" s="20"/>
    </row>
    <row r="200" spans="1:11" x14ac:dyDescent="0.3">
      <c r="A200" s="18"/>
      <c r="B200" s="19" t="s">
        <v>215</v>
      </c>
      <c r="C200" s="8"/>
      <c r="D200" s="8"/>
      <c r="E200" s="8"/>
      <c r="F200" s="8"/>
      <c r="G200" s="8"/>
      <c r="H200" s="8"/>
      <c r="K200" s="20"/>
    </row>
    <row r="201" spans="1:11" x14ac:dyDescent="0.3">
      <c r="A201" s="18"/>
      <c r="B201" s="19" t="s">
        <v>216</v>
      </c>
      <c r="C201" s="8"/>
      <c r="D201" s="8"/>
      <c r="E201" s="8"/>
      <c r="F201" s="8"/>
      <c r="G201" s="8"/>
      <c r="H201" s="8"/>
      <c r="K201" s="20"/>
    </row>
    <row r="202" spans="1:11" x14ac:dyDescent="0.3">
      <c r="A202" s="18"/>
      <c r="B202" s="19"/>
      <c r="C202" s="8"/>
      <c r="D202" s="8"/>
      <c r="E202" s="8"/>
      <c r="F202" s="8"/>
      <c r="G202" s="8"/>
      <c r="H202" s="8"/>
      <c r="K202" s="20"/>
    </row>
    <row r="203" spans="1:11" x14ac:dyDescent="0.3">
      <c r="A203" s="18" t="s">
        <v>49</v>
      </c>
      <c r="B203" s="21" t="s">
        <v>217</v>
      </c>
      <c r="C203" s="8"/>
      <c r="D203" s="8"/>
      <c r="E203" s="8"/>
      <c r="F203" s="8"/>
      <c r="G203" s="8"/>
      <c r="H203" s="8"/>
      <c r="K203" s="20"/>
    </row>
    <row r="204" spans="1:11" x14ac:dyDescent="0.3">
      <c r="A204" s="18"/>
      <c r="B204" s="19"/>
      <c r="C204" s="8"/>
      <c r="D204" s="8"/>
      <c r="E204" s="8"/>
      <c r="F204" s="8"/>
      <c r="G204" s="8"/>
      <c r="H204" s="8"/>
      <c r="K204" s="20"/>
    </row>
    <row r="205" spans="1:11" x14ac:dyDescent="0.3">
      <c r="A205" s="18"/>
      <c r="B205" s="19" t="s">
        <v>218</v>
      </c>
      <c r="C205" s="8"/>
      <c r="D205" s="8"/>
      <c r="E205" s="8"/>
      <c r="F205" s="8"/>
      <c r="G205" s="8"/>
      <c r="H205" s="8"/>
      <c r="K205" s="20"/>
    </row>
    <row r="206" spans="1:11" x14ac:dyDescent="0.3">
      <c r="A206" s="18"/>
      <c r="B206" s="19" t="s">
        <v>219</v>
      </c>
      <c r="C206" s="8"/>
      <c r="D206" s="8"/>
      <c r="E206" s="8"/>
      <c r="F206" s="8"/>
      <c r="G206" s="8"/>
      <c r="H206" s="8"/>
      <c r="K206" s="20"/>
    </row>
    <row r="207" spans="1:11" x14ac:dyDescent="0.3">
      <c r="A207" s="18"/>
      <c r="B207" s="19" t="s">
        <v>220</v>
      </c>
      <c r="C207" s="8"/>
      <c r="D207" s="8"/>
      <c r="E207" s="8"/>
      <c r="F207" s="8"/>
      <c r="G207" s="8"/>
      <c r="H207" s="8"/>
      <c r="K207" s="20"/>
    </row>
    <row r="208" spans="1:11" x14ac:dyDescent="0.3">
      <c r="A208" s="18"/>
      <c r="B208" s="19"/>
      <c r="C208" s="8"/>
      <c r="D208" s="8"/>
      <c r="E208" s="8"/>
      <c r="F208" s="8"/>
      <c r="G208" s="8"/>
      <c r="H208" s="8"/>
      <c r="K208" s="20"/>
    </row>
    <row r="209" spans="1:11" x14ac:dyDescent="0.3">
      <c r="A209" s="18" t="s">
        <v>73</v>
      </c>
      <c r="B209" s="21" t="s">
        <v>221</v>
      </c>
      <c r="C209" s="8"/>
      <c r="D209" s="8"/>
      <c r="E209" s="8"/>
      <c r="F209" s="8"/>
      <c r="G209" s="8"/>
      <c r="H209" s="8"/>
      <c r="K209" s="20"/>
    </row>
    <row r="210" spans="1:11" x14ac:dyDescent="0.3">
      <c r="A210" s="18"/>
      <c r="B210" s="19"/>
      <c r="C210" s="8"/>
      <c r="D210" s="8"/>
      <c r="E210" s="8"/>
      <c r="F210" s="8"/>
      <c r="G210" s="8"/>
      <c r="H210" s="8"/>
      <c r="K210" s="20"/>
    </row>
    <row r="211" spans="1:11" x14ac:dyDescent="0.3">
      <c r="A211" s="18"/>
      <c r="B211" s="19" t="s">
        <v>222</v>
      </c>
      <c r="C211" s="8"/>
      <c r="D211" s="8"/>
      <c r="E211" s="8"/>
      <c r="F211" s="8"/>
      <c r="G211" s="8"/>
      <c r="H211" s="8"/>
      <c r="K211" s="20"/>
    </row>
    <row r="212" spans="1:11" x14ac:dyDescent="0.3">
      <c r="A212" s="18"/>
      <c r="B212" s="19" t="s">
        <v>223</v>
      </c>
      <c r="C212" s="8"/>
      <c r="D212" s="8"/>
      <c r="E212" s="8"/>
      <c r="F212" s="8"/>
      <c r="G212" s="8"/>
      <c r="H212" s="8"/>
      <c r="K212" s="20"/>
    </row>
    <row r="213" spans="1:11" x14ac:dyDescent="0.3">
      <c r="A213" s="18"/>
      <c r="B213" s="19"/>
      <c r="C213" s="8"/>
      <c r="D213" s="8"/>
      <c r="E213" s="8"/>
      <c r="F213" s="8"/>
      <c r="G213" s="8"/>
      <c r="H213" s="8"/>
      <c r="K213" s="20"/>
    </row>
    <row r="214" spans="1:11" x14ac:dyDescent="0.3">
      <c r="A214" s="18"/>
      <c r="B214" s="19" t="s">
        <v>224</v>
      </c>
      <c r="C214" s="8"/>
      <c r="D214" s="8"/>
      <c r="E214" s="8"/>
      <c r="F214" s="8"/>
      <c r="G214" s="8"/>
      <c r="H214" s="8"/>
      <c r="K214" s="20"/>
    </row>
    <row r="215" spans="1:11" x14ac:dyDescent="0.3">
      <c r="A215" s="18"/>
      <c r="B215" s="19" t="s">
        <v>225</v>
      </c>
      <c r="C215" s="8"/>
      <c r="D215" s="8"/>
      <c r="E215" s="8"/>
      <c r="F215" s="8"/>
      <c r="G215" s="8"/>
      <c r="H215" s="8"/>
      <c r="K215" s="20"/>
    </row>
    <row r="216" spans="1:11" x14ac:dyDescent="0.3">
      <c r="A216" s="18"/>
      <c r="B216" s="19" t="s">
        <v>226</v>
      </c>
      <c r="C216" s="8"/>
      <c r="D216" s="8"/>
      <c r="E216" s="8"/>
      <c r="F216" s="8"/>
      <c r="G216" s="8"/>
      <c r="H216" s="8"/>
      <c r="K216" s="20"/>
    </row>
    <row r="217" spans="1:11" x14ac:dyDescent="0.3">
      <c r="A217" s="18"/>
      <c r="B217" s="19" t="s">
        <v>227</v>
      </c>
      <c r="C217" s="8"/>
      <c r="D217" s="8"/>
      <c r="E217" s="8"/>
      <c r="F217" s="8"/>
      <c r="G217" s="8"/>
      <c r="H217" s="8"/>
      <c r="K217" s="20"/>
    </row>
    <row r="218" spans="1:11" x14ac:dyDescent="0.3">
      <c r="A218" s="18"/>
      <c r="B218" s="19" t="s">
        <v>228</v>
      </c>
      <c r="C218" s="8"/>
      <c r="D218" s="8"/>
      <c r="E218" s="8"/>
      <c r="F218" s="8"/>
      <c r="G218" s="8"/>
      <c r="H218" s="8"/>
      <c r="K218" s="20"/>
    </row>
    <row r="219" spans="1:11" x14ac:dyDescent="0.3">
      <c r="A219" s="18"/>
      <c r="B219" s="19" t="s">
        <v>229</v>
      </c>
      <c r="C219" s="8"/>
      <c r="D219" s="8"/>
      <c r="E219" s="8"/>
      <c r="F219" s="8"/>
      <c r="G219" s="8"/>
      <c r="H219" s="8"/>
      <c r="K219" s="20"/>
    </row>
    <row r="220" spans="1:11" x14ac:dyDescent="0.3">
      <c r="A220" s="18"/>
      <c r="B220" s="19"/>
      <c r="C220" s="8"/>
      <c r="D220" s="8"/>
      <c r="E220" s="8"/>
      <c r="F220" s="8"/>
      <c r="G220" s="8"/>
      <c r="H220" s="8"/>
      <c r="K220" s="20"/>
    </row>
    <row r="221" spans="1:11" x14ac:dyDescent="0.3">
      <c r="A221" s="18" t="s">
        <v>74</v>
      </c>
      <c r="B221" s="21" t="s">
        <v>230</v>
      </c>
      <c r="C221" s="8"/>
      <c r="D221" s="8"/>
      <c r="E221" s="8"/>
      <c r="F221" s="8"/>
      <c r="G221" s="8"/>
      <c r="H221" s="8"/>
      <c r="K221" s="20"/>
    </row>
    <row r="222" spans="1:11" x14ac:dyDescent="0.3">
      <c r="A222" s="18"/>
      <c r="B222" s="19"/>
      <c r="C222" s="8"/>
      <c r="D222" s="8"/>
      <c r="E222" s="8"/>
      <c r="F222" s="8"/>
      <c r="G222" s="8"/>
      <c r="H222" s="8"/>
      <c r="K222" s="20"/>
    </row>
    <row r="223" spans="1:11" x14ac:dyDescent="0.3">
      <c r="A223" s="18"/>
      <c r="B223" s="19" t="s">
        <v>231</v>
      </c>
      <c r="C223" s="8"/>
      <c r="D223" s="8"/>
      <c r="E223" s="8"/>
      <c r="F223" s="8"/>
      <c r="G223" s="8"/>
      <c r="H223" s="8"/>
      <c r="K223" s="20"/>
    </row>
    <row r="224" spans="1:11" x14ac:dyDescent="0.3">
      <c r="A224" s="18"/>
      <c r="B224" s="19" t="s">
        <v>232</v>
      </c>
      <c r="C224" s="8"/>
      <c r="D224" s="8"/>
      <c r="E224" s="8"/>
      <c r="F224" s="8"/>
      <c r="G224" s="8"/>
      <c r="H224" s="8"/>
      <c r="K224" s="20"/>
    </row>
    <row r="225" spans="1:11" x14ac:dyDescent="0.3">
      <c r="A225" s="18"/>
      <c r="B225" s="19" t="s">
        <v>233</v>
      </c>
      <c r="C225" s="8"/>
      <c r="D225" s="8"/>
      <c r="E225" s="8"/>
      <c r="F225" s="8"/>
      <c r="G225" s="8"/>
      <c r="H225" s="8"/>
      <c r="K225" s="20"/>
    </row>
    <row r="226" spans="1:11" x14ac:dyDescent="0.3">
      <c r="A226" s="18"/>
      <c r="B226" s="19" t="s">
        <v>234</v>
      </c>
      <c r="C226" s="8"/>
      <c r="D226" s="8"/>
      <c r="E226" s="8"/>
      <c r="F226" s="8"/>
      <c r="G226" s="8"/>
      <c r="H226" s="8"/>
      <c r="K226" s="20"/>
    </row>
    <row r="227" spans="1:11" x14ac:dyDescent="0.3">
      <c r="A227" s="18"/>
      <c r="B227" s="19" t="s">
        <v>235</v>
      </c>
      <c r="C227" s="8"/>
      <c r="D227" s="8"/>
      <c r="E227" s="8"/>
      <c r="F227" s="8"/>
      <c r="G227" s="8"/>
      <c r="H227" s="8"/>
      <c r="K227" s="20"/>
    </row>
    <row r="228" spans="1:11" x14ac:dyDescent="0.3">
      <c r="A228" s="18"/>
      <c r="B228" s="19"/>
      <c r="C228" s="8"/>
      <c r="D228" s="8"/>
      <c r="E228" s="8"/>
      <c r="F228" s="8"/>
      <c r="G228" s="8"/>
      <c r="H228" s="8" t="s">
        <v>75</v>
      </c>
      <c r="K228" s="20"/>
    </row>
    <row r="229" spans="1:11" x14ac:dyDescent="0.3">
      <c r="A229" s="18" t="s">
        <v>76</v>
      </c>
      <c r="B229" s="21" t="s">
        <v>236</v>
      </c>
      <c r="C229" s="8"/>
      <c r="D229" s="8"/>
      <c r="E229" s="8"/>
      <c r="F229" s="8"/>
      <c r="G229" s="8"/>
      <c r="H229" s="8"/>
      <c r="K229" s="20"/>
    </row>
    <row r="230" spans="1:11" x14ac:dyDescent="0.3">
      <c r="A230" s="18"/>
      <c r="B230" s="19"/>
      <c r="C230" s="8"/>
      <c r="D230" s="8"/>
      <c r="E230" s="8"/>
      <c r="F230" s="8"/>
      <c r="G230" s="8"/>
      <c r="H230" s="8"/>
      <c r="K230" s="20"/>
    </row>
    <row r="231" spans="1:11" x14ac:dyDescent="0.3">
      <c r="A231" s="18"/>
      <c r="B231" s="19" t="s">
        <v>237</v>
      </c>
      <c r="C231" s="8"/>
      <c r="D231" s="8"/>
      <c r="E231" s="8"/>
      <c r="F231" s="8"/>
      <c r="G231" s="8"/>
      <c r="H231" s="8"/>
      <c r="K231" s="20"/>
    </row>
    <row r="232" spans="1:11" x14ac:dyDescent="0.3">
      <c r="A232" s="18"/>
      <c r="B232" s="19" t="s">
        <v>238</v>
      </c>
      <c r="C232" s="8"/>
      <c r="D232" s="8"/>
      <c r="E232" s="8"/>
      <c r="F232" s="8"/>
      <c r="G232" s="8"/>
      <c r="H232" s="8"/>
      <c r="K232" s="20"/>
    </row>
    <row r="233" spans="1:11" x14ac:dyDescent="0.3">
      <c r="A233" s="18"/>
      <c r="B233" s="19"/>
      <c r="C233" s="8"/>
      <c r="D233" s="8"/>
      <c r="E233" s="8"/>
      <c r="F233" s="8"/>
      <c r="G233" s="8"/>
      <c r="H233" s="8"/>
      <c r="K233" s="20"/>
    </row>
    <row r="234" spans="1:11" x14ac:dyDescent="0.3">
      <c r="A234" s="18"/>
      <c r="B234" s="19"/>
      <c r="C234" s="8"/>
      <c r="D234" s="8"/>
      <c r="E234" s="8"/>
      <c r="F234" s="8"/>
      <c r="G234" s="8"/>
      <c r="H234" s="8"/>
      <c r="K234" s="20"/>
    </row>
    <row r="235" spans="1:11" x14ac:dyDescent="0.3">
      <c r="A235" s="18"/>
      <c r="B235" s="19"/>
      <c r="C235" s="8"/>
      <c r="D235" s="8"/>
      <c r="E235" s="8"/>
      <c r="F235" s="8"/>
      <c r="G235" s="8"/>
      <c r="H235" s="8"/>
      <c r="K235" s="20"/>
    </row>
    <row r="236" spans="1:11" x14ac:dyDescent="0.3">
      <c r="A236" s="18"/>
      <c r="B236" s="19"/>
      <c r="C236" s="8"/>
      <c r="D236" s="8"/>
      <c r="E236" s="8"/>
      <c r="F236" s="8"/>
      <c r="G236" s="8"/>
      <c r="H236" s="8"/>
      <c r="K236" s="20"/>
    </row>
    <row r="237" spans="1:11" x14ac:dyDescent="0.3">
      <c r="A237" s="18"/>
      <c r="B237" s="19"/>
      <c r="C237" s="8"/>
      <c r="D237" s="8"/>
      <c r="E237" s="8"/>
      <c r="F237" s="8"/>
      <c r="G237" s="8"/>
      <c r="H237" s="8"/>
      <c r="K237" s="20"/>
    </row>
    <row r="238" spans="1:11" x14ac:dyDescent="0.3">
      <c r="A238" s="18"/>
      <c r="B238" s="19"/>
      <c r="C238" s="8"/>
      <c r="D238" s="8"/>
      <c r="E238" s="8"/>
      <c r="F238" s="8"/>
      <c r="G238" s="8"/>
      <c r="H238" s="8"/>
      <c r="K238" s="28"/>
    </row>
    <row r="239" spans="1:11" x14ac:dyDescent="0.3">
      <c r="A239" s="18"/>
      <c r="B239" s="19"/>
      <c r="C239" s="8"/>
      <c r="D239" s="8"/>
      <c r="E239" s="8"/>
      <c r="F239" s="8"/>
      <c r="G239" s="8"/>
      <c r="H239" s="8"/>
      <c r="K239" s="20"/>
    </row>
    <row r="240" spans="1:11" x14ac:dyDescent="0.3">
      <c r="A240" s="18"/>
      <c r="B240" s="19"/>
      <c r="C240" s="8"/>
      <c r="D240" s="8"/>
      <c r="E240" s="8"/>
      <c r="F240" s="8"/>
      <c r="G240" s="29" t="s">
        <v>151</v>
      </c>
      <c r="H240" s="8"/>
      <c r="I240" s="29"/>
      <c r="J240" s="30" t="s">
        <v>71</v>
      </c>
      <c r="K240" s="31">
        <f>SUM(K207,K232)</f>
        <v>0</v>
      </c>
    </row>
    <row r="241" spans="1:11" x14ac:dyDescent="0.3">
      <c r="A241" s="18"/>
      <c r="B241" s="19"/>
      <c r="C241" s="8"/>
      <c r="D241" s="8"/>
      <c r="E241" s="8"/>
      <c r="F241" s="8"/>
      <c r="G241" s="8"/>
      <c r="H241" s="8"/>
      <c r="K241" s="28"/>
    </row>
    <row r="242" spans="1:11" x14ac:dyDescent="0.3">
      <c r="A242" s="18"/>
      <c r="B242" s="19"/>
      <c r="C242" s="8"/>
      <c r="D242" s="8"/>
      <c r="E242" s="8"/>
      <c r="F242" s="8"/>
      <c r="G242" s="8"/>
      <c r="H242" s="8"/>
      <c r="K242" s="20"/>
    </row>
    <row r="243" spans="1:11" x14ac:dyDescent="0.3">
      <c r="A243" s="18"/>
      <c r="B243" s="19"/>
      <c r="C243" s="8"/>
      <c r="D243" s="8"/>
      <c r="E243" s="8"/>
      <c r="F243" s="8"/>
      <c r="G243" s="8"/>
      <c r="H243" s="8"/>
      <c r="K243" s="20"/>
    </row>
    <row r="244" spans="1:11" x14ac:dyDescent="0.3">
      <c r="A244" s="18" t="s">
        <v>47</v>
      </c>
      <c r="B244" s="21" t="s">
        <v>239</v>
      </c>
      <c r="C244" s="8"/>
      <c r="D244" s="8"/>
      <c r="E244" s="8"/>
      <c r="F244" s="8"/>
      <c r="G244" s="8"/>
      <c r="H244" s="8"/>
      <c r="K244" s="20"/>
    </row>
    <row r="245" spans="1:11" x14ac:dyDescent="0.3">
      <c r="A245" s="18"/>
      <c r="B245" s="19"/>
      <c r="C245" s="8"/>
      <c r="D245" s="8"/>
      <c r="E245" s="8"/>
      <c r="F245" s="8"/>
      <c r="G245" s="8"/>
      <c r="H245" s="8"/>
      <c r="K245" s="20"/>
    </row>
    <row r="246" spans="1:11" x14ac:dyDescent="0.3">
      <c r="A246" s="18"/>
      <c r="B246" s="19" t="s">
        <v>240</v>
      </c>
      <c r="C246" s="8"/>
      <c r="D246" s="8"/>
      <c r="E246" s="8"/>
      <c r="F246" s="8"/>
      <c r="G246" s="8"/>
      <c r="H246" s="8"/>
      <c r="K246" s="20"/>
    </row>
    <row r="247" spans="1:11" x14ac:dyDescent="0.3">
      <c r="A247" s="18"/>
      <c r="B247" s="19" t="s">
        <v>241</v>
      </c>
      <c r="C247" s="8"/>
      <c r="D247" s="8"/>
      <c r="E247" s="8"/>
      <c r="F247" s="8"/>
      <c r="G247" s="8"/>
      <c r="H247" s="8"/>
      <c r="K247" s="20"/>
    </row>
    <row r="248" spans="1:11" x14ac:dyDescent="0.3">
      <c r="A248" s="18"/>
      <c r="B248" s="19" t="s">
        <v>242</v>
      </c>
      <c r="C248" s="8"/>
      <c r="D248" s="8"/>
      <c r="E248" s="8"/>
      <c r="F248" s="8"/>
      <c r="G248" s="8"/>
      <c r="H248" s="8"/>
      <c r="K248" s="20"/>
    </row>
    <row r="249" spans="1:11" x14ac:dyDescent="0.3">
      <c r="A249" s="18"/>
      <c r="B249" s="19" t="s">
        <v>243</v>
      </c>
      <c r="C249" s="8"/>
      <c r="D249" s="8"/>
      <c r="E249" s="8"/>
      <c r="F249" s="8"/>
      <c r="G249" s="8"/>
      <c r="H249" s="8"/>
      <c r="K249" s="20"/>
    </row>
    <row r="250" spans="1:11" x14ac:dyDescent="0.3">
      <c r="A250" s="18"/>
      <c r="B250" s="19" t="s">
        <v>244</v>
      </c>
      <c r="C250" s="8"/>
      <c r="D250" s="8"/>
      <c r="E250" s="8"/>
      <c r="F250" s="8"/>
      <c r="G250" s="8"/>
      <c r="H250" s="8"/>
      <c r="K250" s="20"/>
    </row>
    <row r="251" spans="1:11" x14ac:dyDescent="0.3">
      <c r="A251" s="18"/>
      <c r="B251" s="19" t="s">
        <v>245</v>
      </c>
      <c r="C251" s="8"/>
      <c r="D251" s="8"/>
      <c r="E251" s="8"/>
      <c r="F251" s="8"/>
      <c r="G251" s="8"/>
      <c r="H251" s="8"/>
      <c r="K251" s="20"/>
    </row>
    <row r="252" spans="1:11" x14ac:dyDescent="0.3">
      <c r="A252" s="18"/>
      <c r="B252" s="19" t="s">
        <v>246</v>
      </c>
      <c r="C252" s="8"/>
      <c r="D252" s="8"/>
      <c r="E252" s="8"/>
      <c r="F252" s="8"/>
      <c r="G252" s="8"/>
      <c r="H252" s="8"/>
      <c r="K252" s="20"/>
    </row>
    <row r="253" spans="1:11" x14ac:dyDescent="0.3">
      <c r="A253" s="18"/>
      <c r="B253" s="19"/>
      <c r="C253" s="8"/>
      <c r="D253" s="8"/>
      <c r="E253" s="8"/>
      <c r="F253" s="8"/>
      <c r="G253" s="8"/>
      <c r="H253" s="8"/>
      <c r="K253" s="20"/>
    </row>
    <row r="254" spans="1:11" x14ac:dyDescent="0.3">
      <c r="A254" s="18"/>
      <c r="B254" s="19" t="s">
        <v>247</v>
      </c>
      <c r="C254" s="8"/>
      <c r="D254" s="8"/>
      <c r="E254" s="8"/>
      <c r="F254" s="8"/>
      <c r="G254" s="8"/>
      <c r="H254" s="8"/>
      <c r="K254" s="20"/>
    </row>
    <row r="255" spans="1:11" x14ac:dyDescent="0.3">
      <c r="A255" s="18"/>
      <c r="B255" s="19" t="s">
        <v>248</v>
      </c>
      <c r="C255" s="8"/>
      <c r="D255" s="8"/>
      <c r="E255" s="8"/>
      <c r="F255" s="8"/>
      <c r="G255" s="8"/>
      <c r="H255" s="8"/>
      <c r="K255" s="20"/>
    </row>
    <row r="256" spans="1:11" x14ac:dyDescent="0.3">
      <c r="A256" s="18"/>
      <c r="B256" s="19" t="s">
        <v>249</v>
      </c>
      <c r="C256" s="8"/>
      <c r="D256" s="8"/>
      <c r="E256" s="8"/>
      <c r="F256" s="8"/>
      <c r="G256" s="8"/>
      <c r="H256" s="8"/>
      <c r="K256" s="20"/>
    </row>
    <row r="257" spans="1:11" x14ac:dyDescent="0.3">
      <c r="A257" s="18"/>
      <c r="B257" s="19" t="s">
        <v>250</v>
      </c>
      <c r="C257" s="8"/>
      <c r="D257" s="8"/>
      <c r="E257" s="8"/>
      <c r="F257" s="8"/>
      <c r="G257" s="8"/>
      <c r="H257" s="8"/>
      <c r="K257" s="20"/>
    </row>
    <row r="258" spans="1:11" x14ac:dyDescent="0.3">
      <c r="A258" s="18"/>
      <c r="B258" s="19" t="s">
        <v>251</v>
      </c>
      <c r="C258" s="8"/>
      <c r="D258" s="8"/>
      <c r="E258" s="8"/>
      <c r="F258" s="8"/>
      <c r="G258" s="8"/>
      <c r="H258" s="8"/>
      <c r="K258" s="20"/>
    </row>
    <row r="259" spans="1:11" x14ac:dyDescent="0.3">
      <c r="A259" s="18"/>
      <c r="B259" s="19" t="s">
        <v>252</v>
      </c>
      <c r="C259" s="8"/>
      <c r="D259" s="8"/>
      <c r="E259" s="8"/>
      <c r="F259" s="8"/>
      <c r="G259" s="8"/>
      <c r="H259" s="8"/>
      <c r="K259" s="20"/>
    </row>
    <row r="260" spans="1:11" x14ac:dyDescent="0.3">
      <c r="A260" s="18"/>
      <c r="B260" s="19"/>
      <c r="C260" s="8"/>
      <c r="D260" s="8"/>
      <c r="E260" s="8"/>
      <c r="F260" s="8"/>
      <c r="G260" s="8"/>
      <c r="H260" s="8"/>
      <c r="K260" s="20"/>
    </row>
    <row r="261" spans="1:11" x14ac:dyDescent="0.3">
      <c r="A261" s="18"/>
      <c r="B261" s="19" t="s">
        <v>253</v>
      </c>
      <c r="C261" s="8"/>
      <c r="D261" s="8"/>
      <c r="E261" s="8"/>
      <c r="F261" s="8"/>
      <c r="G261" s="8"/>
      <c r="H261" s="8"/>
      <c r="K261" s="20"/>
    </row>
    <row r="262" spans="1:11" x14ac:dyDescent="0.3">
      <c r="A262" s="18"/>
      <c r="B262" s="19" t="s">
        <v>254</v>
      </c>
      <c r="C262" s="8"/>
      <c r="D262" s="8"/>
      <c r="E262" s="8"/>
      <c r="F262" s="8"/>
      <c r="G262" s="8"/>
      <c r="H262" s="8"/>
      <c r="K262" s="20"/>
    </row>
    <row r="263" spans="1:11" x14ac:dyDescent="0.3">
      <c r="A263" s="18"/>
      <c r="B263" s="19" t="s">
        <v>255</v>
      </c>
      <c r="C263" s="8"/>
      <c r="D263" s="8"/>
      <c r="E263" s="8"/>
      <c r="F263" s="8"/>
      <c r="G263" s="8"/>
      <c r="H263" s="8"/>
      <c r="K263" s="20"/>
    </row>
    <row r="264" spans="1:11" x14ac:dyDescent="0.3">
      <c r="A264" s="18"/>
      <c r="B264" s="19"/>
      <c r="C264" s="8"/>
      <c r="D264" s="8"/>
      <c r="E264" s="8"/>
      <c r="F264" s="8"/>
      <c r="G264" s="8"/>
      <c r="H264" s="8"/>
      <c r="K264" s="20"/>
    </row>
    <row r="265" spans="1:11" x14ac:dyDescent="0.3">
      <c r="A265" s="18"/>
      <c r="B265" s="19" t="s">
        <v>256</v>
      </c>
      <c r="C265" s="8"/>
      <c r="D265" s="8"/>
      <c r="E265" s="8"/>
      <c r="F265" s="8"/>
      <c r="G265" s="8"/>
      <c r="H265" s="8"/>
      <c r="K265" s="20"/>
    </row>
    <row r="266" spans="1:11" x14ac:dyDescent="0.3">
      <c r="A266" s="18"/>
      <c r="B266" s="19"/>
      <c r="C266" s="8"/>
      <c r="D266" s="8"/>
      <c r="E266" s="8"/>
      <c r="F266" s="8"/>
      <c r="G266" s="8"/>
      <c r="H266" s="8"/>
      <c r="K266" s="20"/>
    </row>
    <row r="267" spans="1:11" x14ac:dyDescent="0.3">
      <c r="A267" s="18" t="s">
        <v>48</v>
      </c>
      <c r="B267" s="21" t="s">
        <v>257</v>
      </c>
      <c r="C267" s="8"/>
      <c r="D267" s="8"/>
      <c r="E267" s="8"/>
      <c r="F267" s="8"/>
      <c r="G267" s="8"/>
      <c r="H267" s="8"/>
      <c r="K267" s="20"/>
    </row>
    <row r="268" spans="1:11" x14ac:dyDescent="0.3">
      <c r="A268" s="18"/>
      <c r="B268" s="19"/>
      <c r="C268" s="8"/>
      <c r="D268" s="8"/>
      <c r="E268" s="8"/>
      <c r="F268" s="8"/>
      <c r="G268" s="8"/>
      <c r="H268" s="8"/>
      <c r="K268" s="20"/>
    </row>
    <row r="269" spans="1:11" x14ac:dyDescent="0.3">
      <c r="A269" s="18"/>
      <c r="B269" s="19" t="s">
        <v>258</v>
      </c>
      <c r="C269" s="8"/>
      <c r="D269" s="8"/>
      <c r="E269" s="8"/>
      <c r="F269" s="8"/>
      <c r="G269" s="8"/>
      <c r="H269" s="8"/>
      <c r="K269" s="20"/>
    </row>
    <row r="270" spans="1:11" x14ac:dyDescent="0.3">
      <c r="A270" s="18"/>
      <c r="B270" s="19" t="s">
        <v>259</v>
      </c>
      <c r="C270" s="8"/>
      <c r="D270" s="8"/>
      <c r="E270" s="8"/>
      <c r="F270" s="8"/>
      <c r="G270" s="8"/>
      <c r="H270" s="8"/>
      <c r="K270" s="20"/>
    </row>
    <row r="271" spans="1:11" x14ac:dyDescent="0.3">
      <c r="A271" s="18"/>
      <c r="B271" s="19"/>
      <c r="C271" s="8"/>
      <c r="D271" s="8"/>
      <c r="E271" s="8"/>
      <c r="F271" s="8"/>
      <c r="G271" s="8"/>
      <c r="H271" s="8"/>
      <c r="K271" s="20"/>
    </row>
    <row r="272" spans="1:11" x14ac:dyDescent="0.3">
      <c r="A272" s="18"/>
      <c r="B272" s="19" t="s">
        <v>260</v>
      </c>
      <c r="C272" s="8"/>
      <c r="D272" s="8"/>
      <c r="E272" s="8"/>
      <c r="F272" s="8"/>
      <c r="G272" s="8"/>
      <c r="H272" s="8"/>
      <c r="K272" s="20"/>
    </row>
    <row r="273" spans="1:11" x14ac:dyDescent="0.3">
      <c r="A273" s="18"/>
      <c r="B273" s="19" t="s">
        <v>261</v>
      </c>
      <c r="C273" s="8"/>
      <c r="D273" s="8"/>
      <c r="E273" s="8"/>
      <c r="F273" s="8"/>
      <c r="G273" s="8"/>
      <c r="H273" s="8"/>
      <c r="K273" s="20"/>
    </row>
    <row r="274" spans="1:11" x14ac:dyDescent="0.3">
      <c r="A274" s="18"/>
      <c r="B274" s="19" t="s">
        <v>262</v>
      </c>
      <c r="C274" s="8"/>
      <c r="D274" s="8"/>
      <c r="E274" s="8"/>
      <c r="F274" s="8"/>
      <c r="G274" s="8"/>
      <c r="H274" s="8"/>
      <c r="K274" s="20"/>
    </row>
    <row r="275" spans="1:11" x14ac:dyDescent="0.3">
      <c r="A275" s="18"/>
      <c r="B275" s="19" t="s">
        <v>263</v>
      </c>
      <c r="C275" s="8"/>
      <c r="D275" s="8"/>
      <c r="E275" s="8"/>
      <c r="F275" s="8"/>
      <c r="G275" s="8"/>
      <c r="H275" s="8"/>
      <c r="K275" s="20"/>
    </row>
    <row r="276" spans="1:11" x14ac:dyDescent="0.3">
      <c r="A276" s="18"/>
      <c r="B276" s="19"/>
      <c r="C276" s="8"/>
      <c r="D276" s="8"/>
      <c r="E276" s="8"/>
      <c r="F276" s="8"/>
      <c r="G276" s="8"/>
      <c r="H276" s="8"/>
      <c r="K276" s="20"/>
    </row>
    <row r="277" spans="1:11" x14ac:dyDescent="0.3">
      <c r="A277" s="18" t="s">
        <v>49</v>
      </c>
      <c r="B277" s="21" t="s">
        <v>264</v>
      </c>
      <c r="C277" s="8"/>
      <c r="D277" s="8"/>
      <c r="E277" s="8"/>
      <c r="F277" s="8"/>
      <c r="G277" s="8"/>
      <c r="H277" s="8"/>
      <c r="K277" s="20"/>
    </row>
    <row r="278" spans="1:11" x14ac:dyDescent="0.3">
      <c r="A278" s="18"/>
      <c r="B278" s="19"/>
      <c r="C278" s="8"/>
      <c r="D278" s="8"/>
      <c r="E278" s="8"/>
      <c r="F278" s="8"/>
      <c r="G278" s="8"/>
      <c r="H278" s="8"/>
      <c r="K278" s="20"/>
    </row>
    <row r="279" spans="1:11" x14ac:dyDescent="0.3">
      <c r="A279" s="18"/>
      <c r="B279" s="19" t="s">
        <v>265</v>
      </c>
      <c r="C279" s="8"/>
      <c r="D279" s="8"/>
      <c r="E279" s="8"/>
      <c r="F279" s="8"/>
      <c r="G279" s="8"/>
      <c r="H279" s="8"/>
      <c r="K279" s="20"/>
    </row>
    <row r="280" spans="1:11" x14ac:dyDescent="0.3">
      <c r="A280" s="18"/>
      <c r="B280" s="19" t="s">
        <v>266</v>
      </c>
      <c r="C280" s="8"/>
      <c r="D280" s="8"/>
      <c r="E280" s="8"/>
      <c r="F280" s="8"/>
      <c r="G280" s="8"/>
      <c r="H280" s="8"/>
      <c r="K280" s="20"/>
    </row>
    <row r="281" spans="1:11" x14ac:dyDescent="0.3">
      <c r="A281" s="18"/>
      <c r="B281" s="19" t="s">
        <v>267</v>
      </c>
      <c r="C281" s="8"/>
      <c r="D281" s="8"/>
      <c r="E281" s="8"/>
      <c r="F281" s="8"/>
      <c r="G281" s="8"/>
      <c r="H281" s="8"/>
      <c r="K281" s="20"/>
    </row>
    <row r="282" spans="1:11" x14ac:dyDescent="0.3">
      <c r="A282" s="18"/>
      <c r="B282" s="19" t="s">
        <v>268</v>
      </c>
      <c r="C282" s="8"/>
      <c r="D282" s="8"/>
      <c r="E282" s="8"/>
      <c r="F282" s="8"/>
      <c r="G282" s="8"/>
      <c r="H282" s="8"/>
      <c r="K282" s="20"/>
    </row>
    <row r="283" spans="1:11" x14ac:dyDescent="0.3">
      <c r="A283" s="18"/>
      <c r="B283" s="19"/>
      <c r="C283" s="8"/>
      <c r="D283" s="8"/>
      <c r="E283" s="8"/>
      <c r="F283" s="8"/>
      <c r="G283" s="8"/>
      <c r="H283" s="8"/>
      <c r="K283" s="20"/>
    </row>
    <row r="284" spans="1:11" x14ac:dyDescent="0.3">
      <c r="A284" s="18" t="s">
        <v>73</v>
      </c>
      <c r="B284" s="21" t="s">
        <v>269</v>
      </c>
      <c r="C284" s="8"/>
      <c r="D284" s="8"/>
      <c r="E284" s="8"/>
      <c r="F284" s="8"/>
      <c r="G284" s="8"/>
      <c r="H284" s="8"/>
      <c r="K284" s="20"/>
    </row>
    <row r="285" spans="1:11" x14ac:dyDescent="0.3">
      <c r="A285" s="18"/>
      <c r="B285" s="19" t="s">
        <v>270</v>
      </c>
      <c r="C285" s="8"/>
      <c r="D285" s="8"/>
      <c r="E285" s="8"/>
      <c r="F285" s="8"/>
      <c r="G285" s="8"/>
      <c r="H285" s="8"/>
      <c r="K285" s="20"/>
    </row>
    <row r="286" spans="1:11" x14ac:dyDescent="0.3">
      <c r="A286" s="18"/>
      <c r="B286" s="19" t="s">
        <v>271</v>
      </c>
      <c r="C286" s="8"/>
      <c r="D286" s="8"/>
      <c r="E286" s="8"/>
      <c r="F286" s="8"/>
      <c r="G286" s="8"/>
      <c r="H286" s="8"/>
      <c r="K286" s="20"/>
    </row>
    <row r="287" spans="1:11" x14ac:dyDescent="0.3">
      <c r="A287" s="18"/>
      <c r="B287" s="19" t="s">
        <v>272</v>
      </c>
      <c r="C287" s="8"/>
      <c r="D287" s="8"/>
      <c r="E287" s="8"/>
      <c r="F287" s="8"/>
      <c r="G287" s="8"/>
      <c r="H287" s="8"/>
      <c r="K287" s="20"/>
    </row>
    <row r="288" spans="1:11" x14ac:dyDescent="0.3">
      <c r="A288" s="18"/>
      <c r="B288" s="19"/>
      <c r="C288" s="8"/>
      <c r="D288" s="8"/>
      <c r="E288" s="8"/>
      <c r="F288" s="8"/>
      <c r="G288" s="8"/>
      <c r="H288" s="8"/>
      <c r="K288" s="20"/>
    </row>
    <row r="289" spans="1:256" x14ac:dyDescent="0.3">
      <c r="A289" s="18"/>
      <c r="B289" s="19"/>
      <c r="C289" s="8"/>
      <c r="D289" s="8"/>
      <c r="E289" s="8"/>
      <c r="F289" s="8"/>
      <c r="G289" s="8"/>
      <c r="H289" s="8"/>
      <c r="K289" s="20"/>
    </row>
    <row r="290" spans="1:256" x14ac:dyDescent="0.3">
      <c r="A290" s="18"/>
      <c r="B290" s="19" t="s">
        <v>273</v>
      </c>
      <c r="C290" s="8"/>
      <c r="D290" s="8"/>
      <c r="E290" s="8"/>
      <c r="F290" s="8"/>
      <c r="G290" s="8"/>
      <c r="H290" s="8"/>
      <c r="K290" s="20"/>
    </row>
    <row r="291" spans="1:256" x14ac:dyDescent="0.3">
      <c r="A291" s="18"/>
      <c r="B291" s="19" t="s">
        <v>274</v>
      </c>
      <c r="C291" s="8"/>
      <c r="D291" s="8"/>
      <c r="E291" s="8"/>
      <c r="F291" s="8"/>
      <c r="G291" s="8"/>
      <c r="H291" s="8"/>
      <c r="K291" s="20"/>
    </row>
    <row r="292" spans="1:256" x14ac:dyDescent="0.3">
      <c r="A292" s="18"/>
      <c r="B292" s="19"/>
      <c r="C292" s="8"/>
      <c r="D292" s="8"/>
      <c r="E292" s="8"/>
      <c r="F292" s="8"/>
      <c r="G292" s="8"/>
      <c r="H292" s="8"/>
      <c r="K292" s="20"/>
    </row>
    <row r="293" spans="1:256" x14ac:dyDescent="0.3">
      <c r="A293" s="18"/>
      <c r="B293" s="19"/>
      <c r="C293" s="8"/>
      <c r="D293" s="8"/>
      <c r="E293" s="8"/>
      <c r="F293" s="8"/>
      <c r="G293" s="8"/>
      <c r="H293" s="8"/>
      <c r="K293" s="20"/>
    </row>
    <row r="294" spans="1:256" x14ac:dyDescent="0.3">
      <c r="A294" s="18"/>
      <c r="B294" s="19"/>
      <c r="C294" s="8"/>
      <c r="D294" s="8"/>
      <c r="E294" s="8"/>
      <c r="F294" s="29" t="s">
        <v>151</v>
      </c>
      <c r="G294" s="8"/>
      <c r="H294" s="29"/>
      <c r="I294" s="29"/>
      <c r="J294" s="30" t="s">
        <v>71</v>
      </c>
      <c r="K294" s="31">
        <f>SUM(K287,K270)</f>
        <v>0</v>
      </c>
    </row>
    <row r="295" spans="1:256" x14ac:dyDescent="0.3">
      <c r="A295" s="18"/>
      <c r="B295" s="33"/>
      <c r="C295" s="8"/>
      <c r="D295" s="8"/>
      <c r="E295" s="8"/>
      <c r="F295" s="8"/>
      <c r="G295" s="8"/>
      <c r="H295" s="8"/>
      <c r="K295" s="28"/>
    </row>
    <row r="296" spans="1:256" x14ac:dyDescent="0.3">
      <c r="A296" s="18"/>
      <c r="B296" s="33"/>
      <c r="C296" s="8"/>
      <c r="D296" s="8"/>
      <c r="E296" s="8"/>
      <c r="F296" s="8"/>
      <c r="G296" s="8"/>
      <c r="H296" s="8"/>
      <c r="K296" s="20"/>
    </row>
    <row r="297" spans="1:256" x14ac:dyDescent="0.3">
      <c r="A297" s="18"/>
      <c r="B297" s="33"/>
      <c r="C297" s="8"/>
      <c r="D297" s="8"/>
      <c r="E297" s="8"/>
      <c r="F297" s="8"/>
      <c r="G297" s="8"/>
      <c r="H297" s="8"/>
      <c r="K297" s="20"/>
    </row>
    <row r="298" spans="1:256" x14ac:dyDescent="0.3">
      <c r="A298" s="18" t="s">
        <v>47</v>
      </c>
      <c r="B298" s="21" t="s">
        <v>275</v>
      </c>
      <c r="C298" s="8"/>
      <c r="D298" s="8"/>
      <c r="E298" s="8"/>
      <c r="F298" s="8"/>
      <c r="G298" s="8"/>
      <c r="H298" s="8"/>
      <c r="K298" s="20"/>
    </row>
    <row r="299" spans="1:256" x14ac:dyDescent="0.3">
      <c r="A299" s="18"/>
      <c r="B299" s="19"/>
      <c r="C299" s="8"/>
      <c r="D299" s="8"/>
      <c r="E299" s="8"/>
      <c r="F299" s="8"/>
      <c r="G299" s="8"/>
      <c r="H299" s="8"/>
      <c r="K299" s="20"/>
    </row>
    <row r="300" spans="1:256" x14ac:dyDescent="0.3">
      <c r="A300" s="18"/>
      <c r="B300" s="19" t="s">
        <v>276</v>
      </c>
      <c r="C300" s="8"/>
      <c r="D300" s="8"/>
      <c r="E300" s="8"/>
      <c r="F300" s="8"/>
      <c r="G300" s="8"/>
      <c r="H300" s="8"/>
      <c r="K300" s="20"/>
    </row>
    <row r="301" spans="1:256" x14ac:dyDescent="0.3">
      <c r="A301" s="18"/>
      <c r="B301" s="19" t="s">
        <v>277</v>
      </c>
      <c r="C301" s="8"/>
      <c r="D301" s="8"/>
      <c r="E301" s="8"/>
      <c r="F301" s="8"/>
      <c r="G301" s="8"/>
      <c r="H301" s="8"/>
      <c r="K301" s="20"/>
    </row>
    <row r="302" spans="1:256" x14ac:dyDescent="0.3">
      <c r="A302" s="18"/>
      <c r="B302" s="19"/>
      <c r="C302" s="8"/>
      <c r="D302" s="8"/>
      <c r="E302" s="8"/>
      <c r="F302" s="8"/>
      <c r="G302" s="8"/>
      <c r="H302" s="8"/>
      <c r="K302" s="20"/>
    </row>
    <row r="303" spans="1:256" x14ac:dyDescent="0.3">
      <c r="A303" s="34"/>
      <c r="B303" s="19" t="s">
        <v>278</v>
      </c>
      <c r="C303" s="35"/>
      <c r="D303" s="35"/>
      <c r="E303" s="35"/>
      <c r="F303" s="35"/>
      <c r="G303" s="35"/>
      <c r="H303" s="35"/>
      <c r="I303" s="35"/>
      <c r="J303" s="35"/>
      <c r="K303" s="36"/>
      <c r="L303" s="37"/>
      <c r="M303" s="37"/>
      <c r="N303" s="37"/>
      <c r="O303" s="37"/>
      <c r="P303" s="37"/>
      <c r="Q303" s="37"/>
      <c r="R303" s="37"/>
      <c r="S303" s="37"/>
      <c r="T303" s="37"/>
      <c r="U303" s="37"/>
      <c r="V303" s="37"/>
      <c r="W303" s="37"/>
      <c r="X303" s="37"/>
      <c r="Y303" s="37"/>
      <c r="Z303" s="37"/>
      <c r="AA303" s="37"/>
      <c r="AB303" s="37"/>
      <c r="AC303" s="37"/>
      <c r="AD303" s="37"/>
      <c r="AE303" s="37"/>
      <c r="AF303" s="37"/>
      <c r="AG303" s="37"/>
      <c r="AH303" s="37"/>
      <c r="AI303" s="37"/>
      <c r="AJ303" s="37"/>
      <c r="AK303" s="37"/>
      <c r="AL303" s="37"/>
      <c r="AM303" s="37"/>
      <c r="AN303" s="37"/>
      <c r="AO303" s="37"/>
      <c r="AP303" s="37"/>
      <c r="AQ303" s="37"/>
      <c r="AR303" s="37"/>
      <c r="AS303" s="37"/>
      <c r="AT303" s="37"/>
      <c r="AU303" s="37"/>
      <c r="AV303" s="37"/>
      <c r="AW303" s="37"/>
      <c r="AX303" s="37"/>
      <c r="AY303" s="37"/>
      <c r="AZ303" s="37"/>
      <c r="BA303" s="37"/>
      <c r="BB303" s="37"/>
      <c r="BC303" s="37"/>
      <c r="BD303" s="37"/>
      <c r="BE303" s="37"/>
      <c r="BF303" s="37"/>
      <c r="BG303" s="37"/>
      <c r="BH303" s="37"/>
      <c r="BI303" s="37"/>
      <c r="BJ303" s="37"/>
      <c r="BK303" s="37"/>
      <c r="BL303" s="37"/>
      <c r="BM303" s="37"/>
      <c r="BN303" s="37"/>
      <c r="BO303" s="37"/>
      <c r="BP303" s="37"/>
      <c r="BQ303" s="37"/>
      <c r="BR303" s="37"/>
      <c r="BS303" s="37"/>
      <c r="BT303" s="37"/>
      <c r="BU303" s="37"/>
      <c r="BV303" s="37"/>
      <c r="BW303" s="37"/>
      <c r="BX303" s="37"/>
      <c r="BY303" s="37"/>
      <c r="BZ303" s="37"/>
      <c r="CA303" s="37"/>
      <c r="CB303" s="37"/>
      <c r="CC303" s="37"/>
      <c r="CD303" s="37"/>
      <c r="CE303" s="37"/>
      <c r="CF303" s="37"/>
      <c r="CG303" s="37"/>
      <c r="CH303" s="37"/>
      <c r="CI303" s="37"/>
      <c r="CJ303" s="37"/>
      <c r="CK303" s="37"/>
      <c r="CL303" s="37"/>
      <c r="CM303" s="37"/>
      <c r="CN303" s="37"/>
      <c r="CO303" s="37"/>
      <c r="CP303" s="37"/>
      <c r="CQ303" s="37"/>
      <c r="CR303" s="37"/>
      <c r="CS303" s="37"/>
      <c r="CT303" s="37"/>
      <c r="CU303" s="37"/>
      <c r="CV303" s="37"/>
      <c r="CW303" s="37"/>
      <c r="CX303" s="37"/>
      <c r="CY303" s="37"/>
      <c r="CZ303" s="37"/>
      <c r="DA303" s="37"/>
      <c r="DB303" s="37"/>
      <c r="DC303" s="37"/>
      <c r="DD303" s="37"/>
      <c r="DE303" s="37"/>
      <c r="DF303" s="37"/>
      <c r="DG303" s="37"/>
      <c r="DH303" s="37"/>
      <c r="DI303" s="37"/>
      <c r="DJ303" s="37"/>
      <c r="DK303" s="37"/>
      <c r="DL303" s="37"/>
      <c r="DM303" s="37"/>
      <c r="DN303" s="37"/>
      <c r="DO303" s="37"/>
      <c r="DP303" s="37"/>
      <c r="DQ303" s="37"/>
      <c r="DR303" s="37"/>
      <c r="DS303" s="37"/>
      <c r="DT303" s="37"/>
      <c r="DU303" s="37"/>
      <c r="DV303" s="37"/>
      <c r="DW303" s="37"/>
      <c r="DX303" s="37"/>
      <c r="DY303" s="37"/>
      <c r="DZ303" s="37"/>
      <c r="EA303" s="37"/>
      <c r="EB303" s="37"/>
      <c r="EC303" s="37"/>
      <c r="ED303" s="37"/>
      <c r="EE303" s="37"/>
      <c r="EF303" s="37"/>
      <c r="EG303" s="37"/>
      <c r="EH303" s="37"/>
      <c r="EI303" s="37"/>
      <c r="EJ303" s="37"/>
      <c r="EK303" s="37"/>
      <c r="EL303" s="37"/>
      <c r="EM303" s="37"/>
      <c r="EN303" s="37"/>
      <c r="EO303" s="37"/>
      <c r="EP303" s="37"/>
      <c r="EQ303" s="37"/>
      <c r="ER303" s="37"/>
      <c r="ES303" s="37"/>
      <c r="ET303" s="37"/>
      <c r="EU303" s="37"/>
      <c r="EV303" s="37"/>
      <c r="EW303" s="37"/>
      <c r="EX303" s="37"/>
      <c r="EY303" s="37"/>
      <c r="EZ303" s="37"/>
      <c r="FA303" s="37"/>
      <c r="FB303" s="37"/>
      <c r="FC303" s="37"/>
      <c r="FD303" s="37"/>
      <c r="FE303" s="37"/>
      <c r="FF303" s="37"/>
      <c r="FG303" s="37"/>
      <c r="FH303" s="37"/>
      <c r="FI303" s="37"/>
      <c r="FJ303" s="37"/>
      <c r="FK303" s="37"/>
      <c r="FL303" s="37"/>
      <c r="FM303" s="37"/>
      <c r="FN303" s="37"/>
      <c r="FO303" s="37"/>
      <c r="FP303" s="37"/>
      <c r="FQ303" s="37"/>
      <c r="FR303" s="37"/>
      <c r="FS303" s="37"/>
      <c r="FT303" s="37"/>
      <c r="FU303" s="37"/>
      <c r="FV303" s="37"/>
      <c r="FW303" s="37"/>
      <c r="FX303" s="37"/>
      <c r="FY303" s="37"/>
      <c r="FZ303" s="37"/>
      <c r="GA303" s="37"/>
      <c r="GB303" s="37"/>
      <c r="GC303" s="37"/>
      <c r="GD303" s="37"/>
      <c r="GE303" s="37"/>
      <c r="GF303" s="37"/>
      <c r="GG303" s="37"/>
      <c r="GH303" s="37"/>
      <c r="GI303" s="37"/>
      <c r="GJ303" s="37"/>
      <c r="GK303" s="37"/>
      <c r="GL303" s="37"/>
      <c r="GM303" s="37"/>
      <c r="GN303" s="37"/>
      <c r="GO303" s="37"/>
      <c r="GP303" s="37"/>
      <c r="GQ303" s="37"/>
      <c r="GR303" s="37"/>
      <c r="GS303" s="37"/>
      <c r="GT303" s="37"/>
      <c r="GU303" s="37"/>
      <c r="GV303" s="37"/>
      <c r="GW303" s="37"/>
      <c r="GX303" s="37"/>
      <c r="GY303" s="37"/>
      <c r="GZ303" s="37"/>
      <c r="HA303" s="37"/>
      <c r="HB303" s="37"/>
      <c r="HC303" s="37"/>
      <c r="HD303" s="37"/>
      <c r="HE303" s="37"/>
      <c r="HF303" s="37"/>
      <c r="HG303" s="37"/>
      <c r="HH303" s="37"/>
      <c r="HI303" s="37"/>
      <c r="HJ303" s="37"/>
      <c r="HK303" s="37"/>
      <c r="HL303" s="37"/>
      <c r="HM303" s="37"/>
      <c r="HN303" s="37"/>
      <c r="HO303" s="37"/>
      <c r="HP303" s="37"/>
      <c r="HQ303" s="37"/>
      <c r="HR303" s="37"/>
      <c r="HS303" s="37"/>
      <c r="HT303" s="37"/>
      <c r="HU303" s="37"/>
      <c r="HV303" s="37"/>
      <c r="HW303" s="37"/>
      <c r="HX303" s="37"/>
      <c r="HY303" s="37"/>
      <c r="HZ303" s="37"/>
      <c r="IA303" s="37"/>
      <c r="IB303" s="37"/>
      <c r="IC303" s="37"/>
      <c r="ID303" s="37"/>
      <c r="IE303" s="37"/>
      <c r="IF303" s="37"/>
      <c r="IG303" s="37"/>
      <c r="IH303" s="37"/>
      <c r="II303" s="37"/>
      <c r="IJ303" s="37"/>
      <c r="IK303" s="37"/>
      <c r="IL303" s="37"/>
      <c r="IM303" s="37"/>
      <c r="IN303" s="37"/>
      <c r="IO303" s="37"/>
      <c r="IP303" s="37"/>
      <c r="IQ303" s="37"/>
      <c r="IR303" s="37"/>
      <c r="IS303" s="37"/>
      <c r="IT303" s="37"/>
      <c r="IU303" s="37"/>
      <c r="IV303" s="37"/>
    </row>
    <row r="304" spans="1:256" x14ac:dyDescent="0.3">
      <c r="A304" s="18"/>
      <c r="B304" s="19" t="s">
        <v>279</v>
      </c>
      <c r="C304" s="8"/>
      <c r="D304" s="8"/>
      <c r="E304" s="8"/>
      <c r="F304" s="8"/>
      <c r="G304" s="8"/>
      <c r="H304" s="8"/>
      <c r="K304" s="20"/>
    </row>
    <row r="305" spans="1:256" x14ac:dyDescent="0.3">
      <c r="A305" s="18"/>
      <c r="B305" s="19" t="s">
        <v>280</v>
      </c>
      <c r="C305" s="8"/>
      <c r="D305" s="8"/>
      <c r="E305" s="8"/>
      <c r="F305" s="8"/>
      <c r="G305" s="8"/>
      <c r="H305" s="8"/>
      <c r="K305" s="20"/>
    </row>
    <row r="306" spans="1:256" customFormat="1" ht="14.5" x14ac:dyDescent="0.35">
      <c r="A306" s="18"/>
      <c r="B306" s="19"/>
      <c r="C306" s="8"/>
      <c r="D306" s="8"/>
      <c r="E306" s="8"/>
      <c r="F306" s="8"/>
      <c r="G306" s="8"/>
      <c r="H306" s="8"/>
      <c r="I306" s="8"/>
      <c r="J306" s="8"/>
      <c r="K306" s="20"/>
      <c r="L306" s="5"/>
      <c r="M306" s="5"/>
      <c r="N306" s="5"/>
      <c r="O306" s="5"/>
      <c r="P306" s="5"/>
      <c r="Q306" s="5"/>
      <c r="R306" s="5"/>
      <c r="S306" s="5"/>
      <c r="T306" s="5"/>
      <c r="U306" s="5"/>
      <c r="V306" s="5"/>
      <c r="W306" s="5"/>
      <c r="X306" s="5"/>
      <c r="Y306" s="5"/>
      <c r="Z306" s="5"/>
      <c r="AA306" s="5"/>
      <c r="AB306" s="5"/>
      <c r="AC306" s="5"/>
      <c r="AD306" s="5"/>
      <c r="AE306" s="5"/>
      <c r="AF306" s="5"/>
      <c r="AG306" s="5"/>
      <c r="AH306" s="5"/>
      <c r="AI306" s="5"/>
      <c r="AJ306" s="5"/>
      <c r="AK306" s="5"/>
      <c r="AL306" s="5"/>
      <c r="AM306" s="5"/>
      <c r="AN306" s="5"/>
      <c r="AO306" s="5"/>
      <c r="AP306" s="5"/>
      <c r="AQ306" s="5"/>
      <c r="AR306" s="5"/>
      <c r="AS306" s="5"/>
      <c r="AT306" s="5"/>
      <c r="AU306" s="5"/>
      <c r="AV306" s="5"/>
      <c r="AW306" s="5"/>
      <c r="AX306" s="5"/>
      <c r="AY306" s="5"/>
      <c r="AZ306" s="5"/>
      <c r="BA306" s="5"/>
      <c r="BB306" s="5"/>
      <c r="BC306" s="5"/>
      <c r="BD306" s="5"/>
      <c r="BE306" s="5"/>
      <c r="BF306" s="5"/>
      <c r="BG306" s="5"/>
      <c r="BH306" s="5"/>
      <c r="BI306" s="5"/>
      <c r="BJ306" s="5"/>
      <c r="BK306" s="5"/>
      <c r="BL306" s="5"/>
      <c r="BM306" s="5"/>
      <c r="BN306" s="5"/>
      <c r="BO306" s="5"/>
      <c r="BP306" s="5"/>
      <c r="BQ306" s="5"/>
      <c r="BR306" s="5"/>
      <c r="BS306" s="5"/>
      <c r="BT306" s="5"/>
      <c r="BU306" s="5"/>
      <c r="BV306" s="5"/>
      <c r="BW306" s="5"/>
      <c r="BX306" s="5"/>
      <c r="BY306" s="5"/>
      <c r="BZ306" s="5"/>
      <c r="CA306" s="5"/>
      <c r="CB306" s="5"/>
      <c r="CC306" s="5"/>
      <c r="CD306" s="5"/>
      <c r="CE306" s="5"/>
      <c r="CF306" s="5"/>
      <c r="CG306" s="5"/>
      <c r="CH306" s="5"/>
      <c r="CI306" s="5"/>
      <c r="CJ306" s="5"/>
      <c r="CK306" s="5"/>
      <c r="CL306" s="5"/>
      <c r="CM306" s="5"/>
      <c r="CN306" s="5"/>
      <c r="CO306" s="5"/>
      <c r="CP306" s="5"/>
      <c r="CQ306" s="5"/>
      <c r="CR306" s="5"/>
      <c r="CS306" s="5"/>
      <c r="CT306" s="5"/>
      <c r="CU306" s="5"/>
      <c r="CV306" s="5"/>
      <c r="CW306" s="5"/>
      <c r="CX306" s="5"/>
      <c r="CY306" s="5"/>
      <c r="CZ306" s="5"/>
      <c r="DA306" s="5"/>
      <c r="DB306" s="5"/>
      <c r="DC306" s="5"/>
      <c r="DD306" s="5"/>
      <c r="DE306" s="5"/>
      <c r="DF306" s="5"/>
      <c r="DG306" s="5"/>
      <c r="DH306" s="5"/>
      <c r="DI306" s="5"/>
      <c r="DJ306" s="5"/>
      <c r="DK306" s="5"/>
      <c r="DL306" s="5"/>
      <c r="DM306" s="5"/>
      <c r="DN306" s="5"/>
      <c r="DO306" s="5"/>
      <c r="DP306" s="5"/>
      <c r="DQ306" s="5"/>
      <c r="DR306" s="5"/>
      <c r="DS306" s="5"/>
      <c r="DT306" s="5"/>
      <c r="DU306" s="5"/>
      <c r="DV306" s="5"/>
      <c r="DW306" s="5"/>
      <c r="DX306" s="5"/>
      <c r="DY306" s="5"/>
      <c r="DZ306" s="5"/>
      <c r="EA306" s="5"/>
      <c r="EB306" s="5"/>
      <c r="EC306" s="5"/>
      <c r="ED306" s="5"/>
      <c r="EE306" s="5"/>
      <c r="EF306" s="5"/>
      <c r="EG306" s="5"/>
      <c r="EH306" s="5"/>
      <c r="EI306" s="5"/>
      <c r="EJ306" s="5"/>
      <c r="EK306" s="5"/>
      <c r="EL306" s="5"/>
      <c r="EM306" s="5"/>
      <c r="EN306" s="5"/>
      <c r="EO306" s="5"/>
      <c r="EP306" s="5"/>
      <c r="EQ306" s="5"/>
      <c r="ER306" s="5"/>
      <c r="ES306" s="5"/>
      <c r="ET306" s="5"/>
      <c r="EU306" s="5"/>
      <c r="EV306" s="5"/>
      <c r="EW306" s="5"/>
      <c r="EX306" s="5"/>
      <c r="EY306" s="5"/>
      <c r="EZ306" s="5"/>
      <c r="FA306" s="5"/>
      <c r="FB306" s="5"/>
      <c r="FC306" s="5"/>
      <c r="FD306" s="5"/>
      <c r="FE306" s="5"/>
      <c r="FF306" s="5"/>
      <c r="FG306" s="5"/>
      <c r="FH306" s="5"/>
      <c r="FI306" s="5"/>
      <c r="FJ306" s="5"/>
      <c r="FK306" s="5"/>
      <c r="FL306" s="5"/>
      <c r="FM306" s="5"/>
      <c r="FN306" s="5"/>
      <c r="FO306" s="5"/>
      <c r="FP306" s="5"/>
      <c r="FQ306" s="5"/>
      <c r="FR306" s="5"/>
      <c r="FS306" s="5"/>
      <c r="FT306" s="5"/>
      <c r="FU306" s="5"/>
      <c r="FV306" s="5"/>
      <c r="FW306" s="5"/>
      <c r="FX306" s="5"/>
      <c r="FY306" s="5"/>
      <c r="FZ306" s="5"/>
      <c r="GA306" s="5"/>
      <c r="GB306" s="5"/>
      <c r="GC306" s="5"/>
      <c r="GD306" s="5"/>
      <c r="GE306" s="5"/>
      <c r="GF306" s="5"/>
      <c r="GG306" s="5"/>
      <c r="GH306" s="5"/>
      <c r="GI306" s="5"/>
      <c r="GJ306" s="5"/>
      <c r="GK306" s="5"/>
      <c r="GL306" s="5"/>
      <c r="GM306" s="5"/>
      <c r="GN306" s="5"/>
      <c r="GO306" s="5"/>
      <c r="GP306" s="5"/>
      <c r="GQ306" s="5"/>
      <c r="GR306" s="5"/>
      <c r="GS306" s="5"/>
      <c r="GT306" s="5"/>
      <c r="GU306" s="5"/>
      <c r="GV306" s="5"/>
      <c r="GW306" s="5"/>
      <c r="GX306" s="5"/>
      <c r="GY306" s="5"/>
      <c r="GZ306" s="5"/>
      <c r="HA306" s="5"/>
      <c r="HB306" s="5"/>
      <c r="HC306" s="5"/>
      <c r="HD306" s="5"/>
      <c r="HE306" s="5"/>
      <c r="HF306" s="5"/>
      <c r="HG306" s="5"/>
      <c r="HH306" s="5"/>
      <c r="HI306" s="5"/>
      <c r="HJ306" s="5"/>
      <c r="HK306" s="5"/>
      <c r="HL306" s="5"/>
      <c r="HM306" s="5"/>
      <c r="HN306" s="5"/>
      <c r="HO306" s="5"/>
      <c r="HP306" s="5"/>
      <c r="HQ306" s="5"/>
      <c r="HR306" s="5"/>
      <c r="HS306" s="5"/>
      <c r="HT306" s="5"/>
      <c r="HU306" s="5"/>
      <c r="HV306" s="5"/>
      <c r="HW306" s="5"/>
      <c r="HX306" s="5"/>
      <c r="HY306" s="5"/>
      <c r="HZ306" s="5"/>
      <c r="IA306" s="5"/>
      <c r="IB306" s="5"/>
      <c r="IC306" s="5"/>
      <c r="ID306" s="5"/>
      <c r="IE306" s="5"/>
      <c r="IF306" s="5"/>
      <c r="IG306" s="5"/>
      <c r="IH306" s="5"/>
      <c r="II306" s="5"/>
      <c r="IJ306" s="5"/>
      <c r="IK306" s="5"/>
      <c r="IL306" s="5"/>
      <c r="IM306" s="5"/>
      <c r="IN306" s="5"/>
      <c r="IO306" s="5"/>
      <c r="IP306" s="5"/>
      <c r="IQ306" s="5"/>
      <c r="IR306" s="5"/>
      <c r="IS306" s="5"/>
      <c r="IT306" s="5"/>
      <c r="IU306" s="5"/>
      <c r="IV306" s="5"/>
    </row>
    <row r="307" spans="1:256" x14ac:dyDescent="0.3">
      <c r="A307" s="18"/>
      <c r="B307" s="19"/>
      <c r="C307" s="8"/>
      <c r="D307" s="8"/>
      <c r="E307" s="8"/>
      <c r="F307" s="8"/>
      <c r="G307" s="8"/>
      <c r="H307" s="8"/>
      <c r="K307" s="20"/>
    </row>
    <row r="308" spans="1:256" x14ac:dyDescent="0.3">
      <c r="A308" s="18" t="s">
        <v>281</v>
      </c>
      <c r="B308" s="38" t="s">
        <v>282</v>
      </c>
      <c r="C308" s="8"/>
      <c r="D308" s="8"/>
      <c r="E308" s="8"/>
      <c r="F308" s="8"/>
      <c r="G308" s="8"/>
      <c r="H308" s="8"/>
      <c r="K308" s="20"/>
    </row>
    <row r="309" spans="1:256" x14ac:dyDescent="0.3">
      <c r="A309" s="18"/>
      <c r="B309" s="19"/>
      <c r="C309" s="8"/>
      <c r="D309" s="8"/>
      <c r="E309" s="8"/>
      <c r="F309" s="8"/>
      <c r="G309" s="8"/>
      <c r="H309" s="8"/>
      <c r="K309" s="20"/>
    </row>
    <row r="310" spans="1:256" x14ac:dyDescent="0.3">
      <c r="A310" s="18" t="s">
        <v>48</v>
      </c>
      <c r="B310" s="21" t="s">
        <v>283</v>
      </c>
      <c r="C310" s="8"/>
      <c r="D310" s="8"/>
      <c r="E310" s="8"/>
      <c r="F310" s="8"/>
      <c r="G310" s="8"/>
      <c r="H310" s="8"/>
      <c r="K310" s="20"/>
    </row>
    <row r="311" spans="1:256" x14ac:dyDescent="0.3">
      <c r="A311" s="18"/>
      <c r="B311" s="19"/>
      <c r="C311" s="8"/>
      <c r="D311" s="8"/>
      <c r="E311" s="8"/>
      <c r="F311" s="8"/>
      <c r="G311" s="8"/>
      <c r="H311" s="8"/>
      <c r="K311" s="20"/>
    </row>
    <row r="312" spans="1:256" x14ac:dyDescent="0.3">
      <c r="A312" s="18"/>
      <c r="B312" s="19" t="s">
        <v>284</v>
      </c>
      <c r="C312" s="8"/>
      <c r="D312" s="8"/>
      <c r="E312" s="8"/>
      <c r="F312" s="8"/>
      <c r="G312" s="8"/>
      <c r="H312" s="8"/>
      <c r="K312" s="20"/>
    </row>
    <row r="313" spans="1:256" x14ac:dyDescent="0.3">
      <c r="A313" s="18"/>
      <c r="B313" s="19" t="s">
        <v>285</v>
      </c>
      <c r="C313" s="8"/>
      <c r="D313" s="8"/>
      <c r="E313" s="8"/>
      <c r="F313" s="8"/>
      <c r="G313" s="8"/>
      <c r="H313" s="8"/>
      <c r="K313" s="20"/>
    </row>
    <row r="314" spans="1:256" x14ac:dyDescent="0.3">
      <c r="A314" s="18"/>
      <c r="B314" s="19" t="s">
        <v>286</v>
      </c>
      <c r="C314" s="8"/>
      <c r="D314" s="8"/>
      <c r="E314" s="8"/>
      <c r="F314" s="8"/>
      <c r="G314" s="8"/>
      <c r="H314" s="8"/>
      <c r="K314" s="20"/>
    </row>
    <row r="315" spans="1:256" x14ac:dyDescent="0.3">
      <c r="A315" s="18"/>
      <c r="B315" s="19" t="s">
        <v>287</v>
      </c>
      <c r="C315" s="8"/>
      <c r="D315" s="8"/>
      <c r="E315" s="8"/>
      <c r="F315" s="8"/>
      <c r="G315" s="8"/>
      <c r="H315" s="8"/>
      <c r="K315" s="20"/>
    </row>
    <row r="316" spans="1:256" x14ac:dyDescent="0.3">
      <c r="A316" s="18"/>
      <c r="B316" s="19"/>
      <c r="C316" s="8"/>
      <c r="D316" s="8"/>
      <c r="E316" s="8"/>
      <c r="F316" s="8"/>
      <c r="G316" s="8"/>
      <c r="H316" s="8"/>
      <c r="K316" s="20"/>
    </row>
    <row r="317" spans="1:256" x14ac:dyDescent="0.3">
      <c r="A317" s="18"/>
      <c r="B317" s="19" t="s">
        <v>288</v>
      </c>
      <c r="C317" s="8"/>
      <c r="D317" s="8"/>
      <c r="E317" s="8"/>
      <c r="F317" s="8"/>
      <c r="G317" s="8"/>
      <c r="H317" s="8"/>
      <c r="K317" s="20"/>
    </row>
    <row r="318" spans="1:256" x14ac:dyDescent="0.3">
      <c r="A318" s="18"/>
      <c r="B318" s="19" t="s">
        <v>289</v>
      </c>
      <c r="C318" s="8"/>
      <c r="D318" s="8"/>
      <c r="E318" s="8"/>
      <c r="F318" s="8"/>
      <c r="G318" s="8"/>
      <c r="H318" s="8"/>
      <c r="K318" s="20"/>
    </row>
    <row r="319" spans="1:256" x14ac:dyDescent="0.3">
      <c r="A319" s="18"/>
      <c r="B319" s="19" t="s">
        <v>290</v>
      </c>
      <c r="C319" s="8"/>
      <c r="D319" s="8"/>
      <c r="E319" s="8"/>
      <c r="F319" s="8"/>
      <c r="G319" s="8"/>
      <c r="H319" s="8"/>
      <c r="K319" s="20"/>
    </row>
    <row r="320" spans="1:256" x14ac:dyDescent="0.3">
      <c r="A320" s="18"/>
      <c r="B320" s="19"/>
      <c r="C320" s="8"/>
      <c r="D320" s="8"/>
      <c r="E320" s="8"/>
      <c r="F320" s="8"/>
      <c r="G320" s="8"/>
      <c r="H320" s="8"/>
      <c r="K320" s="20"/>
    </row>
    <row r="321" spans="1:11" x14ac:dyDescent="0.3">
      <c r="A321" s="18"/>
      <c r="B321" s="19" t="s">
        <v>291</v>
      </c>
      <c r="C321" s="8"/>
      <c r="D321" s="8"/>
      <c r="E321" s="8"/>
      <c r="F321" s="8"/>
      <c r="G321" s="8"/>
      <c r="H321" s="8"/>
      <c r="K321" s="20"/>
    </row>
    <row r="322" spans="1:11" x14ac:dyDescent="0.3">
      <c r="A322" s="18"/>
      <c r="B322" s="19" t="s">
        <v>292</v>
      </c>
      <c r="C322" s="8"/>
      <c r="D322" s="8"/>
      <c r="E322" s="8"/>
      <c r="F322" s="8"/>
      <c r="G322" s="8"/>
      <c r="H322" s="8"/>
      <c r="K322" s="20"/>
    </row>
    <row r="323" spans="1:11" x14ac:dyDescent="0.3">
      <c r="A323" s="18"/>
      <c r="B323" s="19" t="s">
        <v>293</v>
      </c>
      <c r="C323" s="8"/>
      <c r="D323" s="8"/>
      <c r="E323" s="8"/>
      <c r="F323" s="8"/>
      <c r="G323" s="8"/>
      <c r="H323" s="8"/>
      <c r="K323" s="20"/>
    </row>
    <row r="324" spans="1:11" x14ac:dyDescent="0.3">
      <c r="A324" s="18"/>
      <c r="B324" s="19"/>
      <c r="C324" s="8"/>
      <c r="D324" s="8"/>
      <c r="E324" s="8"/>
      <c r="F324" s="8"/>
      <c r="G324" s="8"/>
      <c r="H324" s="8"/>
      <c r="K324" s="20"/>
    </row>
    <row r="325" spans="1:11" x14ac:dyDescent="0.3">
      <c r="A325" s="18"/>
      <c r="B325" s="19" t="s">
        <v>294</v>
      </c>
      <c r="C325" s="8"/>
      <c r="D325" s="8"/>
      <c r="E325" s="8"/>
      <c r="F325" s="8"/>
      <c r="G325" s="8"/>
      <c r="H325" s="8"/>
      <c r="K325" s="20"/>
    </row>
    <row r="326" spans="1:11" x14ac:dyDescent="0.3">
      <c r="A326" s="18"/>
      <c r="B326" s="19" t="s">
        <v>295</v>
      </c>
      <c r="C326" s="8"/>
      <c r="D326" s="8"/>
      <c r="E326" s="8"/>
      <c r="F326" s="8"/>
      <c r="G326" s="8"/>
      <c r="H326" s="8"/>
      <c r="K326" s="20"/>
    </row>
    <row r="327" spans="1:11" x14ac:dyDescent="0.3">
      <c r="A327" s="18"/>
      <c r="B327" s="19"/>
      <c r="C327" s="8"/>
      <c r="D327" s="8"/>
      <c r="E327" s="8"/>
      <c r="F327" s="8"/>
      <c r="G327" s="8"/>
      <c r="H327" s="8"/>
      <c r="K327" s="20"/>
    </row>
    <row r="328" spans="1:11" x14ac:dyDescent="0.3">
      <c r="A328" s="18"/>
      <c r="B328" s="19" t="s">
        <v>296</v>
      </c>
      <c r="C328" s="8"/>
      <c r="D328" s="8"/>
      <c r="E328" s="8"/>
      <c r="F328" s="8"/>
      <c r="G328" s="8"/>
      <c r="H328" s="8"/>
      <c r="K328" s="20"/>
    </row>
    <row r="329" spans="1:11" x14ac:dyDescent="0.3">
      <c r="A329" s="18"/>
      <c r="B329" s="19" t="s">
        <v>297</v>
      </c>
      <c r="C329" s="8"/>
      <c r="D329" s="8"/>
      <c r="E329" s="8"/>
      <c r="F329" s="8"/>
      <c r="G329" s="8"/>
      <c r="H329" s="8"/>
      <c r="K329" s="20"/>
    </row>
    <row r="330" spans="1:11" x14ac:dyDescent="0.3">
      <c r="A330" s="18"/>
      <c r="B330" s="19"/>
      <c r="C330" s="8"/>
      <c r="D330" s="8"/>
      <c r="E330" s="8"/>
      <c r="F330" s="8"/>
      <c r="G330" s="8"/>
      <c r="H330" s="8"/>
      <c r="K330" s="20"/>
    </row>
    <row r="331" spans="1:11" x14ac:dyDescent="0.3">
      <c r="A331" s="18" t="s">
        <v>49</v>
      </c>
      <c r="B331" s="21" t="s">
        <v>298</v>
      </c>
      <c r="C331" s="8"/>
      <c r="D331" s="8"/>
      <c r="E331" s="8"/>
      <c r="F331" s="8"/>
      <c r="G331" s="8"/>
      <c r="H331" s="8"/>
      <c r="K331" s="20"/>
    </row>
    <row r="332" spans="1:11" x14ac:dyDescent="0.3">
      <c r="A332" s="18"/>
      <c r="B332" s="19"/>
      <c r="C332" s="8"/>
      <c r="D332" s="8"/>
      <c r="E332" s="8"/>
      <c r="F332" s="8"/>
      <c r="G332" s="8"/>
      <c r="H332" s="8"/>
      <c r="K332" s="20"/>
    </row>
    <row r="333" spans="1:11" x14ac:dyDescent="0.3">
      <c r="A333" s="18"/>
      <c r="B333" s="19" t="s">
        <v>299</v>
      </c>
      <c r="C333" s="8"/>
      <c r="D333" s="8"/>
      <c r="E333" s="8"/>
      <c r="F333" s="8"/>
      <c r="G333" s="8"/>
      <c r="H333" s="8"/>
      <c r="K333" s="20"/>
    </row>
    <row r="334" spans="1:11" x14ac:dyDescent="0.3">
      <c r="A334" s="18"/>
      <c r="B334" s="19" t="s">
        <v>300</v>
      </c>
      <c r="C334" s="8"/>
      <c r="D334" s="8"/>
      <c r="E334" s="8"/>
      <c r="F334" s="8"/>
      <c r="G334" s="8"/>
      <c r="H334" s="8"/>
      <c r="K334" s="20"/>
    </row>
    <row r="335" spans="1:11" x14ac:dyDescent="0.3">
      <c r="A335" s="18"/>
      <c r="B335" s="19" t="s">
        <v>301</v>
      </c>
      <c r="C335" s="8"/>
      <c r="D335" s="8"/>
      <c r="E335" s="8"/>
      <c r="F335" s="8"/>
      <c r="G335" s="8"/>
      <c r="H335" s="8"/>
      <c r="K335" s="20"/>
    </row>
    <row r="336" spans="1:11" x14ac:dyDescent="0.3">
      <c r="A336" s="18"/>
      <c r="B336" s="19"/>
      <c r="C336" s="8"/>
      <c r="D336" s="8"/>
      <c r="E336" s="8"/>
      <c r="F336" s="8"/>
      <c r="G336" s="8"/>
      <c r="H336" s="8"/>
      <c r="K336" s="20"/>
    </row>
    <row r="337" spans="1:11" x14ac:dyDescent="0.3">
      <c r="A337" s="18" t="s">
        <v>73</v>
      </c>
      <c r="B337" s="21" t="s">
        <v>302</v>
      </c>
      <c r="C337" s="8"/>
      <c r="D337" s="8"/>
      <c r="E337" s="8"/>
      <c r="F337" s="8"/>
      <c r="G337" s="8"/>
      <c r="H337" s="8"/>
      <c r="K337" s="20"/>
    </row>
    <row r="338" spans="1:11" x14ac:dyDescent="0.3">
      <c r="A338" s="18"/>
      <c r="B338" s="19"/>
      <c r="C338" s="8"/>
      <c r="D338" s="8"/>
      <c r="E338" s="8"/>
      <c r="F338" s="8"/>
      <c r="G338" s="8"/>
      <c r="H338" s="8"/>
      <c r="K338" s="20"/>
    </row>
    <row r="339" spans="1:11" x14ac:dyDescent="0.3">
      <c r="A339" s="18"/>
      <c r="B339" s="19" t="s">
        <v>303</v>
      </c>
      <c r="C339" s="8"/>
      <c r="D339" s="8"/>
      <c r="E339" s="8"/>
      <c r="F339" s="8"/>
      <c r="G339" s="8"/>
      <c r="H339" s="8"/>
      <c r="K339" s="20"/>
    </row>
    <row r="340" spans="1:11" x14ac:dyDescent="0.3">
      <c r="A340" s="18"/>
      <c r="B340" s="19" t="s">
        <v>304</v>
      </c>
      <c r="C340" s="8"/>
      <c r="D340" s="8"/>
      <c r="E340" s="8"/>
      <c r="F340" s="8"/>
      <c r="G340" s="8"/>
      <c r="H340" s="8"/>
      <c r="K340" s="20"/>
    </row>
    <row r="341" spans="1:11" x14ac:dyDescent="0.3">
      <c r="A341" s="18"/>
      <c r="B341" s="19"/>
      <c r="C341" s="8"/>
      <c r="D341" s="8"/>
      <c r="E341" s="8"/>
      <c r="F341" s="8"/>
      <c r="G341" s="8"/>
      <c r="H341" s="8"/>
      <c r="K341" s="20"/>
    </row>
    <row r="342" spans="1:11" x14ac:dyDescent="0.3">
      <c r="A342" s="18"/>
      <c r="B342" s="19" t="s">
        <v>305</v>
      </c>
      <c r="C342" s="8"/>
      <c r="D342" s="8"/>
      <c r="E342" s="8"/>
      <c r="F342" s="8"/>
      <c r="G342" s="8"/>
      <c r="H342" s="8"/>
      <c r="K342" s="20"/>
    </row>
    <row r="343" spans="1:11" x14ac:dyDescent="0.3">
      <c r="A343" s="18" t="s">
        <v>306</v>
      </c>
      <c r="B343" s="19" t="s">
        <v>307</v>
      </c>
      <c r="C343" s="8"/>
      <c r="D343" s="8"/>
      <c r="E343" s="8"/>
      <c r="F343" s="8"/>
      <c r="G343" s="8"/>
      <c r="H343" s="8"/>
      <c r="K343" s="20"/>
    </row>
    <row r="344" spans="1:11" x14ac:dyDescent="0.3">
      <c r="A344" s="18"/>
      <c r="B344" s="19"/>
      <c r="C344" s="8"/>
      <c r="D344" s="8"/>
      <c r="E344" s="8"/>
      <c r="F344" s="8"/>
      <c r="G344" s="8"/>
      <c r="H344" s="8"/>
      <c r="K344" s="20"/>
    </row>
    <row r="345" spans="1:11" x14ac:dyDescent="0.3">
      <c r="A345" s="18" t="s">
        <v>74</v>
      </c>
      <c r="B345" s="21" t="s">
        <v>308</v>
      </c>
      <c r="C345" s="8"/>
      <c r="D345" s="8"/>
      <c r="E345" s="8"/>
      <c r="F345" s="8"/>
      <c r="G345" s="8"/>
      <c r="H345" s="8"/>
      <c r="K345" s="20"/>
    </row>
    <row r="346" spans="1:11" x14ac:dyDescent="0.3">
      <c r="A346" s="18"/>
      <c r="B346" s="19"/>
      <c r="C346" s="8"/>
      <c r="D346" s="8"/>
      <c r="E346" s="8"/>
      <c r="F346" s="8"/>
      <c r="G346" s="8"/>
      <c r="H346" s="8"/>
      <c r="K346" s="20"/>
    </row>
    <row r="347" spans="1:11" x14ac:dyDescent="0.3">
      <c r="A347" s="18"/>
      <c r="B347" s="19" t="s">
        <v>309</v>
      </c>
      <c r="C347" s="8"/>
      <c r="D347" s="8"/>
      <c r="E347" s="8"/>
      <c r="F347" s="8"/>
      <c r="G347" s="8"/>
      <c r="H347" s="8"/>
      <c r="K347" s="20"/>
    </row>
    <row r="348" spans="1:11" x14ac:dyDescent="0.3">
      <c r="A348" s="18"/>
      <c r="B348" s="19" t="s">
        <v>310</v>
      </c>
      <c r="C348" s="8"/>
      <c r="D348" s="8"/>
      <c r="E348" s="8"/>
      <c r="F348" s="8"/>
      <c r="G348" s="8"/>
      <c r="H348" s="8"/>
      <c r="K348" s="20"/>
    </row>
    <row r="349" spans="1:11" x14ac:dyDescent="0.3">
      <c r="A349" s="18"/>
      <c r="B349" s="19" t="s">
        <v>311</v>
      </c>
      <c r="C349" s="8"/>
      <c r="D349" s="8"/>
      <c r="E349" s="8"/>
      <c r="F349" s="8"/>
      <c r="G349" s="8"/>
      <c r="H349" s="8"/>
      <c r="K349" s="20"/>
    </row>
    <row r="350" spans="1:11" x14ac:dyDescent="0.3">
      <c r="A350" s="18"/>
      <c r="B350" s="19" t="s">
        <v>312</v>
      </c>
      <c r="C350" s="8"/>
      <c r="D350" s="8"/>
      <c r="E350" s="8"/>
      <c r="F350" s="8"/>
      <c r="G350" s="8"/>
      <c r="H350" s="8"/>
      <c r="K350" s="20"/>
    </row>
    <row r="351" spans="1:11" x14ac:dyDescent="0.3">
      <c r="A351" s="18"/>
      <c r="B351" s="19" t="s">
        <v>313</v>
      </c>
      <c r="C351" s="8"/>
      <c r="D351" s="8"/>
      <c r="E351" s="8"/>
      <c r="F351" s="8"/>
      <c r="G351" s="8"/>
      <c r="H351" s="8"/>
      <c r="K351" s="20"/>
    </row>
    <row r="352" spans="1:11" x14ac:dyDescent="0.3">
      <c r="A352" s="18"/>
      <c r="B352" s="19"/>
      <c r="C352" s="8"/>
      <c r="D352" s="8"/>
      <c r="E352" s="8"/>
      <c r="F352" s="8"/>
      <c r="G352" s="8"/>
      <c r="H352" s="8"/>
      <c r="K352" s="20"/>
    </row>
    <row r="353" spans="1:256" x14ac:dyDescent="0.3">
      <c r="A353" s="18"/>
      <c r="B353" s="19"/>
      <c r="C353" s="8"/>
      <c r="D353" s="8"/>
      <c r="E353" s="8"/>
      <c r="F353" s="8"/>
      <c r="G353" s="8"/>
      <c r="H353" s="8"/>
      <c r="K353" s="20"/>
    </row>
    <row r="354" spans="1:256" x14ac:dyDescent="0.3">
      <c r="A354" s="18"/>
      <c r="B354" s="19"/>
      <c r="C354" s="8"/>
      <c r="D354" s="8"/>
      <c r="E354" s="8"/>
      <c r="F354" s="8"/>
      <c r="G354" s="8"/>
      <c r="H354" s="8"/>
      <c r="K354" s="28"/>
    </row>
    <row r="355" spans="1:256" x14ac:dyDescent="0.3">
      <c r="A355" s="18"/>
      <c r="B355" s="19"/>
      <c r="C355" s="8"/>
      <c r="D355" s="8"/>
      <c r="E355" s="8"/>
      <c r="F355" s="8"/>
      <c r="G355" s="8"/>
      <c r="H355" s="8"/>
      <c r="K355" s="20"/>
    </row>
    <row r="356" spans="1:256" x14ac:dyDescent="0.3">
      <c r="A356" s="18"/>
      <c r="B356" s="19"/>
      <c r="C356" s="8"/>
      <c r="D356" s="8"/>
      <c r="E356" s="8"/>
      <c r="F356" s="29" t="s">
        <v>151</v>
      </c>
      <c r="G356" s="8"/>
      <c r="H356" s="29"/>
      <c r="J356" s="30" t="s">
        <v>71</v>
      </c>
      <c r="K356" s="31">
        <f>SUM(K351,K305)</f>
        <v>0</v>
      </c>
    </row>
    <row r="357" spans="1:256" x14ac:dyDescent="0.3">
      <c r="A357" s="18"/>
      <c r="B357" s="39"/>
      <c r="C357" s="8"/>
      <c r="D357" s="8"/>
      <c r="E357" s="8"/>
      <c r="F357" s="29"/>
      <c r="G357" s="8"/>
      <c r="H357" s="29"/>
      <c r="J357" s="29"/>
      <c r="K357" s="28"/>
    </row>
    <row r="358" spans="1:256" x14ac:dyDescent="0.3">
      <c r="A358" s="18"/>
      <c r="B358" s="33"/>
      <c r="C358" s="8"/>
      <c r="D358" s="8"/>
      <c r="E358" s="8"/>
      <c r="F358" s="29"/>
      <c r="G358" s="8"/>
      <c r="H358" s="29"/>
      <c r="J358" s="29"/>
      <c r="K358" s="20"/>
    </row>
    <row r="359" spans="1:256" x14ac:dyDescent="0.3">
      <c r="A359" s="18"/>
      <c r="B359" s="33"/>
      <c r="C359" s="8"/>
      <c r="D359" s="8"/>
      <c r="E359" s="8"/>
      <c r="F359" s="29"/>
      <c r="G359" s="8"/>
      <c r="H359" s="29"/>
      <c r="J359" s="29"/>
      <c r="K359" s="20"/>
    </row>
    <row r="360" spans="1:256" x14ac:dyDescent="0.3">
      <c r="A360" s="18"/>
      <c r="B360" s="10"/>
      <c r="C360" s="8"/>
      <c r="D360" s="8"/>
      <c r="E360" s="8"/>
      <c r="F360" s="8"/>
      <c r="G360" s="8"/>
      <c r="H360" s="8"/>
      <c r="K360" s="20"/>
    </row>
    <row r="361" spans="1:256" x14ac:dyDescent="0.3">
      <c r="A361" s="18"/>
      <c r="B361" s="10"/>
      <c r="C361" s="8"/>
      <c r="D361" s="8"/>
      <c r="E361" s="8"/>
      <c r="F361" s="8"/>
      <c r="G361" s="8"/>
      <c r="H361" s="8"/>
      <c r="K361" s="20"/>
    </row>
    <row r="362" spans="1:256" x14ac:dyDescent="0.3">
      <c r="A362" s="18" t="s">
        <v>47</v>
      </c>
      <c r="B362" s="21" t="s">
        <v>314</v>
      </c>
      <c r="C362" s="29"/>
      <c r="D362" s="29"/>
      <c r="E362" s="29"/>
      <c r="F362" s="29"/>
      <c r="G362" s="29"/>
      <c r="H362" s="29"/>
      <c r="I362" s="29"/>
      <c r="J362" s="29"/>
      <c r="K362" s="31"/>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c r="DV362" s="40"/>
      <c r="DW362" s="40"/>
      <c r="DX362" s="40"/>
      <c r="DY362" s="40"/>
      <c r="DZ362" s="40"/>
      <c r="EA362" s="40"/>
      <c r="EB362" s="40"/>
      <c r="EC362" s="40"/>
      <c r="ED362" s="40"/>
      <c r="EE362" s="40"/>
      <c r="EF362" s="40"/>
      <c r="EG362" s="40"/>
      <c r="EH362" s="40"/>
      <c r="EI362" s="40"/>
      <c r="EJ362" s="40"/>
      <c r="EK362" s="40"/>
      <c r="EL362" s="40"/>
      <c r="EM362" s="40"/>
      <c r="EN362" s="40"/>
      <c r="EO362" s="40"/>
      <c r="EP362" s="40"/>
      <c r="EQ362" s="40"/>
      <c r="ER362" s="40"/>
      <c r="ES362" s="40"/>
      <c r="ET362" s="40"/>
      <c r="EU362" s="40"/>
      <c r="EV362" s="40"/>
      <c r="EW362" s="40"/>
      <c r="EX362" s="40"/>
      <c r="EY362" s="40"/>
      <c r="EZ362" s="40"/>
      <c r="FA362" s="40"/>
      <c r="FB362" s="40"/>
      <c r="FC362" s="40"/>
      <c r="FD362" s="40"/>
      <c r="FE362" s="40"/>
      <c r="FF362" s="40"/>
      <c r="FG362" s="40"/>
      <c r="FH362" s="40"/>
      <c r="FI362" s="40"/>
      <c r="FJ362" s="40"/>
      <c r="FK362" s="40"/>
      <c r="FL362" s="40"/>
      <c r="FM362" s="40"/>
      <c r="FN362" s="40"/>
      <c r="FO362" s="40"/>
      <c r="FP362" s="40"/>
      <c r="FQ362" s="40"/>
      <c r="FR362" s="40"/>
      <c r="FS362" s="40"/>
      <c r="FT362" s="40"/>
      <c r="FU362" s="40"/>
      <c r="FV362" s="40"/>
      <c r="FW362" s="40"/>
      <c r="FX362" s="40"/>
      <c r="FY362" s="40"/>
      <c r="FZ362" s="40"/>
      <c r="GA362" s="40"/>
      <c r="GB362" s="40"/>
      <c r="GC362" s="40"/>
      <c r="GD362" s="40"/>
      <c r="GE362" s="40"/>
      <c r="GF362" s="40"/>
      <c r="GG362" s="40"/>
      <c r="GH362" s="40"/>
      <c r="GI362" s="40"/>
      <c r="GJ362" s="40"/>
      <c r="GK362" s="40"/>
      <c r="GL362" s="40"/>
      <c r="GM362" s="40"/>
      <c r="GN362" s="40"/>
      <c r="GO362" s="40"/>
      <c r="GP362" s="40"/>
      <c r="GQ362" s="40"/>
      <c r="GR362" s="40"/>
      <c r="GS362" s="40"/>
      <c r="GT362" s="40"/>
      <c r="GU362" s="40"/>
      <c r="GV362" s="40"/>
      <c r="GW362" s="40"/>
      <c r="GX362" s="40"/>
      <c r="GY362" s="40"/>
      <c r="GZ362" s="40"/>
      <c r="HA362" s="40"/>
      <c r="HB362" s="40"/>
      <c r="HC362" s="40"/>
      <c r="HD362" s="40"/>
      <c r="HE362" s="40"/>
      <c r="HF362" s="40"/>
      <c r="HG362" s="40"/>
      <c r="HH362" s="40"/>
      <c r="HI362" s="40"/>
      <c r="HJ362" s="40"/>
      <c r="HK362" s="40"/>
      <c r="HL362" s="40"/>
      <c r="HM362" s="40"/>
      <c r="HN362" s="40"/>
      <c r="HO362" s="40"/>
      <c r="HP362" s="40"/>
      <c r="HQ362" s="40"/>
      <c r="HR362" s="40"/>
      <c r="HS362" s="40"/>
      <c r="HT362" s="40"/>
      <c r="HU362" s="40"/>
      <c r="HV362" s="40"/>
      <c r="HW362" s="40"/>
      <c r="HX362" s="40"/>
      <c r="HY362" s="40"/>
      <c r="HZ362" s="40"/>
      <c r="IA362" s="40"/>
      <c r="IB362" s="40"/>
      <c r="IC362" s="40"/>
      <c r="ID362" s="40"/>
      <c r="IE362" s="40"/>
      <c r="IF362" s="40"/>
      <c r="IG362" s="40"/>
      <c r="IH362" s="40"/>
      <c r="II362" s="40"/>
      <c r="IJ362" s="40"/>
      <c r="IK362" s="40"/>
      <c r="IL362" s="40"/>
      <c r="IM362" s="40"/>
      <c r="IN362" s="40"/>
      <c r="IO362" s="40"/>
      <c r="IP362" s="40"/>
      <c r="IQ362" s="40"/>
      <c r="IR362" s="40"/>
      <c r="IS362" s="40"/>
      <c r="IT362" s="40"/>
      <c r="IU362" s="40"/>
      <c r="IV362" s="40"/>
    </row>
    <row r="363" spans="1:256" x14ac:dyDescent="0.3">
      <c r="A363" s="18"/>
      <c r="B363" s="19"/>
      <c r="C363" s="8"/>
      <c r="D363" s="8"/>
      <c r="E363" s="8"/>
      <c r="F363" s="8"/>
      <c r="G363" s="8"/>
      <c r="H363" s="8"/>
      <c r="K363" s="20"/>
    </row>
    <row r="364" spans="1:256" x14ac:dyDescent="0.3">
      <c r="A364" s="18"/>
      <c r="B364" s="19" t="s">
        <v>315</v>
      </c>
      <c r="C364" s="8"/>
      <c r="D364" s="8"/>
      <c r="E364" s="8"/>
      <c r="F364" s="8"/>
      <c r="G364" s="8"/>
      <c r="H364" s="8"/>
      <c r="K364" s="20"/>
    </row>
    <row r="365" spans="1:256" x14ac:dyDescent="0.3">
      <c r="A365" s="18"/>
      <c r="B365" s="19" t="s">
        <v>316</v>
      </c>
      <c r="C365" s="8"/>
      <c r="D365" s="8"/>
      <c r="E365" s="8"/>
      <c r="F365" s="8"/>
      <c r="G365" s="8"/>
      <c r="H365" s="8"/>
      <c r="K365" s="20"/>
    </row>
    <row r="366" spans="1:256" x14ac:dyDescent="0.3">
      <c r="A366" s="18"/>
      <c r="B366" s="19" t="s">
        <v>317</v>
      </c>
      <c r="C366" s="8"/>
      <c r="D366" s="8"/>
      <c r="E366" s="8"/>
      <c r="F366" s="8"/>
      <c r="G366" s="8"/>
      <c r="H366" s="8"/>
      <c r="K366" s="20"/>
    </row>
    <row r="367" spans="1:256" x14ac:dyDescent="0.3">
      <c r="A367" s="18"/>
      <c r="B367" s="19" t="s">
        <v>318</v>
      </c>
      <c r="C367" s="8"/>
      <c r="D367" s="8"/>
      <c r="E367" s="8"/>
      <c r="F367" s="8"/>
      <c r="G367" s="8"/>
      <c r="H367" s="8"/>
      <c r="K367" s="20"/>
    </row>
    <row r="368" spans="1:256" x14ac:dyDescent="0.3">
      <c r="A368" s="18"/>
      <c r="B368" s="19"/>
      <c r="C368" s="8"/>
      <c r="D368" s="8"/>
      <c r="E368" s="8"/>
      <c r="F368" s="8"/>
      <c r="G368" s="8"/>
      <c r="H368" s="8"/>
      <c r="K368" s="20"/>
    </row>
    <row r="369" spans="1:11" x14ac:dyDescent="0.3">
      <c r="A369" s="18" t="s">
        <v>319</v>
      </c>
      <c r="B369" s="38" t="s">
        <v>320</v>
      </c>
      <c r="C369" s="8"/>
      <c r="D369" s="8"/>
      <c r="E369" s="8"/>
      <c r="F369" s="8"/>
      <c r="G369" s="8"/>
      <c r="H369" s="8"/>
      <c r="K369" s="20"/>
    </row>
    <row r="370" spans="1:11" x14ac:dyDescent="0.3">
      <c r="A370" s="18"/>
      <c r="B370" s="19"/>
      <c r="C370" s="8"/>
      <c r="D370" s="8"/>
      <c r="E370" s="8"/>
      <c r="F370" s="8"/>
      <c r="G370" s="8"/>
      <c r="H370" s="8"/>
      <c r="K370" s="20"/>
    </row>
    <row r="371" spans="1:11" x14ac:dyDescent="0.3">
      <c r="A371" s="18" t="s">
        <v>48</v>
      </c>
      <c r="B371" s="21" t="s">
        <v>321</v>
      </c>
      <c r="C371" s="8"/>
      <c r="D371" s="8"/>
      <c r="E371" s="8"/>
      <c r="F371" s="8"/>
      <c r="G371" s="8"/>
      <c r="H371" s="8"/>
      <c r="K371" s="20"/>
    </row>
    <row r="372" spans="1:11" x14ac:dyDescent="0.3">
      <c r="A372" s="18"/>
      <c r="B372" s="19"/>
      <c r="C372" s="8"/>
      <c r="D372" s="8"/>
      <c r="E372" s="8"/>
      <c r="F372" s="8"/>
      <c r="G372" s="8"/>
      <c r="H372" s="8"/>
      <c r="K372" s="20"/>
    </row>
    <row r="373" spans="1:11" x14ac:dyDescent="0.3">
      <c r="A373" s="18"/>
      <c r="B373" s="19" t="s">
        <v>322</v>
      </c>
      <c r="C373" s="8"/>
      <c r="D373" s="8"/>
      <c r="E373" s="8"/>
      <c r="F373" s="8"/>
      <c r="G373" s="8"/>
      <c r="H373" s="8"/>
      <c r="K373" s="20"/>
    </row>
    <row r="374" spans="1:11" x14ac:dyDescent="0.3">
      <c r="A374" s="18"/>
      <c r="B374" s="19" t="s">
        <v>323</v>
      </c>
      <c r="C374" s="8"/>
      <c r="D374" s="8"/>
      <c r="E374" s="8"/>
      <c r="F374" s="8"/>
      <c r="G374" s="8"/>
      <c r="H374" s="8"/>
      <c r="K374" s="20"/>
    </row>
    <row r="375" spans="1:11" x14ac:dyDescent="0.3">
      <c r="A375" s="18"/>
      <c r="B375" s="19" t="s">
        <v>324</v>
      </c>
      <c r="C375" s="8"/>
      <c r="D375" s="8"/>
      <c r="E375" s="8"/>
      <c r="F375" s="8"/>
      <c r="G375" s="8"/>
      <c r="H375" s="8"/>
      <c r="K375" s="20"/>
    </row>
    <row r="376" spans="1:11" x14ac:dyDescent="0.3">
      <c r="A376" s="18"/>
      <c r="B376" s="19" t="s">
        <v>325</v>
      </c>
      <c r="C376" s="8"/>
      <c r="D376" s="8"/>
      <c r="E376" s="8"/>
      <c r="F376" s="8"/>
      <c r="G376" s="8"/>
      <c r="H376" s="8"/>
      <c r="K376" s="20"/>
    </row>
    <row r="377" spans="1:11" x14ac:dyDescent="0.3">
      <c r="A377" s="18"/>
      <c r="B377" s="19" t="s">
        <v>326</v>
      </c>
      <c r="C377" s="8"/>
      <c r="D377" s="8"/>
      <c r="E377" s="8"/>
      <c r="F377" s="8"/>
      <c r="G377" s="8"/>
      <c r="H377" s="8"/>
      <c r="K377" s="20"/>
    </row>
    <row r="378" spans="1:11" x14ac:dyDescent="0.3">
      <c r="A378" s="18"/>
      <c r="B378" s="19" t="s">
        <v>327</v>
      </c>
      <c r="C378" s="8"/>
      <c r="D378" s="8"/>
      <c r="E378" s="8"/>
      <c r="F378" s="8"/>
      <c r="G378" s="8"/>
      <c r="H378" s="8"/>
      <c r="K378" s="20"/>
    </row>
    <row r="379" spans="1:11" x14ac:dyDescent="0.3">
      <c r="A379" s="18"/>
      <c r="B379" s="19" t="s">
        <v>328</v>
      </c>
      <c r="C379" s="8"/>
      <c r="D379" s="8"/>
      <c r="E379" s="8"/>
      <c r="F379" s="8"/>
      <c r="G379" s="8"/>
      <c r="H379" s="8"/>
      <c r="K379" s="20"/>
    </row>
    <row r="380" spans="1:11" x14ac:dyDescent="0.3">
      <c r="A380" s="18"/>
      <c r="B380" s="19" t="s">
        <v>329</v>
      </c>
      <c r="C380" s="8"/>
      <c r="D380" s="8"/>
      <c r="E380" s="8"/>
      <c r="F380" s="8"/>
      <c r="G380" s="8"/>
      <c r="H380" s="8"/>
      <c r="K380" s="20"/>
    </row>
    <row r="381" spans="1:11" x14ac:dyDescent="0.3">
      <c r="A381" s="18"/>
      <c r="B381" s="19" t="s">
        <v>330</v>
      </c>
      <c r="C381" s="8"/>
      <c r="D381" s="8"/>
      <c r="E381" s="8"/>
      <c r="F381" s="8"/>
      <c r="G381" s="8"/>
      <c r="H381" s="8"/>
      <c r="K381" s="20"/>
    </row>
    <row r="382" spans="1:11" x14ac:dyDescent="0.3">
      <c r="A382" s="18"/>
      <c r="B382" s="19"/>
      <c r="C382" s="8"/>
      <c r="D382" s="8"/>
      <c r="E382" s="8"/>
      <c r="F382" s="8"/>
      <c r="G382" s="8"/>
      <c r="H382" s="8"/>
      <c r="K382" s="20"/>
    </row>
    <row r="383" spans="1:11" x14ac:dyDescent="0.3">
      <c r="A383" s="18" t="s">
        <v>49</v>
      </c>
      <c r="B383" s="21" t="s">
        <v>331</v>
      </c>
      <c r="C383" s="8"/>
      <c r="D383" s="8"/>
      <c r="E383" s="8"/>
      <c r="F383" s="8"/>
      <c r="G383" s="8"/>
      <c r="H383" s="8"/>
      <c r="K383" s="20"/>
    </row>
    <row r="384" spans="1:11" x14ac:dyDescent="0.3">
      <c r="A384" s="18"/>
      <c r="B384" s="19"/>
      <c r="C384" s="8"/>
      <c r="D384" s="8"/>
      <c r="E384" s="8"/>
      <c r="F384" s="8"/>
      <c r="G384" s="8"/>
      <c r="H384" s="8"/>
      <c r="K384" s="20"/>
    </row>
    <row r="385" spans="1:11" x14ac:dyDescent="0.3">
      <c r="A385" s="18"/>
      <c r="B385" s="19" t="s">
        <v>332</v>
      </c>
      <c r="C385" s="8"/>
      <c r="D385" s="8"/>
      <c r="E385" s="8"/>
      <c r="F385" s="8"/>
      <c r="G385" s="8"/>
      <c r="H385" s="8"/>
      <c r="K385" s="20"/>
    </row>
    <row r="386" spans="1:11" x14ac:dyDescent="0.3">
      <c r="A386" s="18"/>
      <c r="B386" s="19" t="s">
        <v>333</v>
      </c>
      <c r="C386" s="8"/>
      <c r="D386" s="8"/>
      <c r="E386" s="8"/>
      <c r="F386" s="8"/>
      <c r="G386" s="8"/>
      <c r="H386" s="8"/>
      <c r="K386" s="20"/>
    </row>
    <row r="387" spans="1:11" x14ac:dyDescent="0.3">
      <c r="A387" s="18"/>
      <c r="B387" s="19" t="s">
        <v>334</v>
      </c>
      <c r="C387" s="8"/>
      <c r="D387" s="8"/>
      <c r="E387" s="8"/>
      <c r="F387" s="8"/>
      <c r="G387" s="8"/>
      <c r="H387" s="8"/>
      <c r="K387" s="20"/>
    </row>
    <row r="388" spans="1:11" x14ac:dyDescent="0.3">
      <c r="A388" s="18"/>
      <c r="B388" s="19"/>
      <c r="C388" s="8"/>
      <c r="D388" s="8"/>
      <c r="E388" s="8"/>
      <c r="F388" s="8"/>
      <c r="G388" s="8"/>
      <c r="H388" s="8"/>
      <c r="K388" s="20"/>
    </row>
    <row r="389" spans="1:11" x14ac:dyDescent="0.3">
      <c r="A389" s="18" t="s">
        <v>73</v>
      </c>
      <c r="B389" s="21" t="s">
        <v>335</v>
      </c>
      <c r="C389" s="8"/>
      <c r="D389" s="8"/>
      <c r="E389" s="8"/>
      <c r="F389" s="8"/>
      <c r="G389" s="8"/>
      <c r="H389" s="8"/>
      <c r="K389" s="20"/>
    </row>
    <row r="390" spans="1:11" x14ac:dyDescent="0.3">
      <c r="A390" s="18"/>
      <c r="B390" s="19"/>
      <c r="C390" s="8"/>
      <c r="D390" s="8"/>
      <c r="E390" s="8"/>
      <c r="F390" s="8"/>
      <c r="G390" s="8"/>
      <c r="H390" s="8"/>
      <c r="K390" s="20"/>
    </row>
    <row r="391" spans="1:11" x14ac:dyDescent="0.3">
      <c r="A391" s="18"/>
      <c r="B391" s="19" t="s">
        <v>336</v>
      </c>
      <c r="C391" s="8"/>
      <c r="D391" s="8"/>
      <c r="E391" s="8"/>
      <c r="F391" s="8"/>
      <c r="G391" s="8"/>
      <c r="H391" s="8"/>
      <c r="K391" s="20"/>
    </row>
    <row r="392" spans="1:11" x14ac:dyDescent="0.3">
      <c r="A392" s="18"/>
      <c r="B392" s="19" t="s">
        <v>337</v>
      </c>
      <c r="C392" s="8"/>
      <c r="D392" s="8"/>
      <c r="E392" s="8"/>
      <c r="F392" s="8"/>
      <c r="G392" s="8"/>
      <c r="H392" s="8"/>
      <c r="K392" s="20"/>
    </row>
    <row r="393" spans="1:11" x14ac:dyDescent="0.3">
      <c r="A393" s="18"/>
      <c r="B393" s="19" t="s">
        <v>338</v>
      </c>
      <c r="C393" s="8"/>
      <c r="D393" s="8"/>
      <c r="E393" s="8"/>
      <c r="F393" s="8"/>
      <c r="G393" s="8"/>
      <c r="H393" s="8"/>
      <c r="K393" s="20"/>
    </row>
    <row r="394" spans="1:11" x14ac:dyDescent="0.3">
      <c r="A394" s="18"/>
      <c r="B394" s="19" t="s">
        <v>339</v>
      </c>
      <c r="C394" s="8"/>
      <c r="D394" s="8"/>
      <c r="E394" s="8"/>
      <c r="F394" s="8"/>
      <c r="G394" s="8"/>
      <c r="H394" s="8"/>
      <c r="K394" s="20"/>
    </row>
    <row r="395" spans="1:11" x14ac:dyDescent="0.3">
      <c r="A395" s="18"/>
      <c r="B395" s="19"/>
      <c r="C395" s="8"/>
      <c r="D395" s="8"/>
      <c r="E395" s="8"/>
      <c r="F395" s="8"/>
      <c r="G395" s="8"/>
      <c r="H395" s="8"/>
      <c r="K395" s="20"/>
    </row>
    <row r="396" spans="1:11" x14ac:dyDescent="0.3">
      <c r="A396" s="18" t="s">
        <v>74</v>
      </c>
      <c r="B396" s="21" t="s">
        <v>340</v>
      </c>
      <c r="C396" s="8"/>
      <c r="D396" s="8"/>
      <c r="E396" s="8"/>
      <c r="F396" s="8"/>
      <c r="G396" s="8"/>
      <c r="H396" s="8"/>
      <c r="K396" s="20"/>
    </row>
    <row r="397" spans="1:11" x14ac:dyDescent="0.3">
      <c r="A397" s="18"/>
      <c r="B397" s="19"/>
      <c r="C397" s="8"/>
      <c r="D397" s="8"/>
      <c r="E397" s="8"/>
      <c r="F397" s="8"/>
      <c r="G397" s="8"/>
      <c r="H397" s="8"/>
      <c r="K397" s="20"/>
    </row>
    <row r="398" spans="1:11" x14ac:dyDescent="0.3">
      <c r="A398" s="18"/>
      <c r="B398" s="19" t="s">
        <v>341</v>
      </c>
      <c r="C398" s="8"/>
      <c r="D398" s="8"/>
      <c r="E398" s="8"/>
      <c r="F398" s="8"/>
      <c r="G398" s="8"/>
      <c r="H398" s="8"/>
      <c r="K398" s="20"/>
    </row>
    <row r="399" spans="1:11" x14ac:dyDescent="0.3">
      <c r="A399" s="18"/>
      <c r="B399" s="19" t="s">
        <v>342</v>
      </c>
      <c r="C399" s="8"/>
      <c r="D399" s="8"/>
      <c r="E399" s="8"/>
      <c r="F399" s="8"/>
      <c r="G399" s="8"/>
      <c r="H399" s="8"/>
      <c r="K399" s="20"/>
    </row>
    <row r="400" spans="1:11" x14ac:dyDescent="0.3">
      <c r="A400" s="18"/>
      <c r="B400" s="19" t="s">
        <v>343</v>
      </c>
      <c r="C400" s="8"/>
      <c r="D400" s="8"/>
      <c r="E400" s="8"/>
      <c r="F400" s="8"/>
      <c r="G400" s="8"/>
      <c r="H400" s="8"/>
      <c r="K400" s="20"/>
    </row>
    <row r="401" spans="1:11" x14ac:dyDescent="0.3">
      <c r="A401" s="18"/>
      <c r="B401" s="19"/>
      <c r="C401" s="8"/>
      <c r="D401" s="8"/>
      <c r="E401" s="8"/>
      <c r="F401" s="8"/>
      <c r="G401" s="8"/>
      <c r="H401" s="8"/>
      <c r="K401" s="20"/>
    </row>
    <row r="402" spans="1:11" x14ac:dyDescent="0.3">
      <c r="A402" s="18"/>
      <c r="B402" s="19" t="s">
        <v>344</v>
      </c>
      <c r="C402" s="8"/>
      <c r="D402" s="8"/>
      <c r="E402" s="8"/>
      <c r="F402" s="8"/>
      <c r="G402" s="8"/>
      <c r="H402" s="8"/>
      <c r="K402" s="20"/>
    </row>
    <row r="403" spans="1:11" x14ac:dyDescent="0.3">
      <c r="A403" s="18"/>
      <c r="B403" s="19" t="s">
        <v>345</v>
      </c>
      <c r="C403" s="8"/>
      <c r="D403" s="8"/>
      <c r="E403" s="8"/>
      <c r="F403" s="8"/>
      <c r="G403" s="8"/>
      <c r="H403" s="8"/>
      <c r="K403" s="20"/>
    </row>
    <row r="404" spans="1:11" x14ac:dyDescent="0.3">
      <c r="A404" s="18"/>
      <c r="B404" s="19" t="s">
        <v>346</v>
      </c>
      <c r="C404" s="8"/>
      <c r="D404" s="8"/>
      <c r="E404" s="8"/>
      <c r="F404" s="8"/>
      <c r="G404" s="8"/>
      <c r="H404" s="8"/>
      <c r="K404" s="20"/>
    </row>
    <row r="405" spans="1:11" x14ac:dyDescent="0.3">
      <c r="A405" s="18"/>
      <c r="B405" s="19" t="s">
        <v>347</v>
      </c>
      <c r="C405" s="8"/>
      <c r="D405" s="8"/>
      <c r="E405" s="8"/>
      <c r="F405" s="8"/>
      <c r="G405" s="8"/>
      <c r="H405" s="8"/>
      <c r="K405" s="20"/>
    </row>
    <row r="406" spans="1:11" x14ac:dyDescent="0.3">
      <c r="A406" s="18"/>
      <c r="B406" s="19"/>
      <c r="C406" s="8"/>
      <c r="D406" s="8"/>
      <c r="E406" s="8"/>
      <c r="F406" s="8"/>
      <c r="G406" s="8"/>
      <c r="H406" s="8"/>
      <c r="K406" s="20"/>
    </row>
    <row r="407" spans="1:11" x14ac:dyDescent="0.3">
      <c r="A407" s="18"/>
      <c r="B407" s="19" t="s">
        <v>348</v>
      </c>
      <c r="C407" s="8"/>
      <c r="D407" s="8"/>
      <c r="E407" s="8"/>
      <c r="F407" s="8"/>
      <c r="G407" s="8"/>
      <c r="H407" s="8"/>
      <c r="K407" s="20"/>
    </row>
    <row r="408" spans="1:11" x14ac:dyDescent="0.3">
      <c r="A408" s="18"/>
      <c r="B408" s="19" t="s">
        <v>349</v>
      </c>
      <c r="C408" s="8"/>
      <c r="D408" s="8"/>
      <c r="E408" s="8"/>
      <c r="F408" s="8"/>
      <c r="G408" s="8"/>
      <c r="H408" s="8"/>
      <c r="K408" s="20"/>
    </row>
    <row r="409" spans="1:11" x14ac:dyDescent="0.3">
      <c r="A409" s="18"/>
      <c r="B409" s="19"/>
      <c r="C409" s="8"/>
      <c r="D409" s="8"/>
      <c r="E409" s="8"/>
      <c r="F409" s="8"/>
      <c r="G409" s="8"/>
      <c r="H409" s="8"/>
      <c r="K409" s="20"/>
    </row>
    <row r="410" spans="1:11" x14ac:dyDescent="0.3">
      <c r="A410" s="18"/>
      <c r="B410" s="19" t="s">
        <v>350</v>
      </c>
      <c r="C410" s="8"/>
      <c r="D410" s="8"/>
      <c r="E410" s="8"/>
      <c r="F410" s="8"/>
      <c r="G410" s="8"/>
      <c r="H410" s="8"/>
      <c r="K410" s="20"/>
    </row>
    <row r="411" spans="1:11" x14ac:dyDescent="0.3">
      <c r="A411" s="18"/>
      <c r="B411" s="19" t="s">
        <v>351</v>
      </c>
      <c r="C411" s="8"/>
      <c r="D411" s="8"/>
      <c r="E411" s="8"/>
      <c r="F411" s="8"/>
      <c r="G411" s="8"/>
      <c r="H411" s="8"/>
      <c r="K411" s="20"/>
    </row>
    <row r="412" spans="1:11" x14ac:dyDescent="0.3">
      <c r="A412" s="18"/>
      <c r="B412" s="19" t="s">
        <v>352</v>
      </c>
      <c r="C412" s="8"/>
      <c r="D412" s="8"/>
      <c r="E412" s="8"/>
      <c r="F412" s="8"/>
      <c r="G412" s="8"/>
      <c r="H412" s="8"/>
      <c r="K412" s="20"/>
    </row>
    <row r="413" spans="1:11" x14ac:dyDescent="0.3">
      <c r="A413" s="18"/>
      <c r="B413" s="19"/>
      <c r="C413" s="8"/>
      <c r="D413" s="8"/>
      <c r="E413" s="8"/>
      <c r="F413" s="8"/>
      <c r="G413" s="8"/>
      <c r="H413" s="8"/>
      <c r="K413" s="20"/>
    </row>
    <row r="414" spans="1:11" x14ac:dyDescent="0.3">
      <c r="A414" s="18"/>
      <c r="B414" s="19" t="s">
        <v>353</v>
      </c>
      <c r="C414" s="8"/>
      <c r="D414" s="8"/>
      <c r="E414" s="8"/>
      <c r="F414" s="8"/>
      <c r="G414" s="8"/>
      <c r="H414" s="8"/>
      <c r="K414" s="20"/>
    </row>
    <row r="415" spans="1:11" x14ac:dyDescent="0.3">
      <c r="A415" s="18"/>
      <c r="B415" s="19" t="s">
        <v>354</v>
      </c>
      <c r="C415" s="8"/>
      <c r="D415" s="8"/>
      <c r="E415" s="8"/>
      <c r="F415" s="8"/>
      <c r="G415" s="8"/>
      <c r="H415" s="8"/>
      <c r="K415" s="20"/>
    </row>
    <row r="416" spans="1:11" x14ac:dyDescent="0.3">
      <c r="A416" s="18"/>
      <c r="B416" s="19"/>
      <c r="C416" s="8"/>
      <c r="D416" s="8"/>
      <c r="E416" s="8"/>
      <c r="F416" s="8"/>
      <c r="G416" s="8"/>
      <c r="H416" s="8"/>
      <c r="K416" s="20"/>
    </row>
    <row r="417" spans="1:11" x14ac:dyDescent="0.3">
      <c r="A417" s="18"/>
      <c r="B417" s="19"/>
      <c r="C417" s="8"/>
      <c r="D417" s="8"/>
      <c r="E417" s="8"/>
      <c r="F417" s="8"/>
      <c r="G417" s="8"/>
      <c r="H417" s="8"/>
      <c r="K417" s="20"/>
    </row>
    <row r="418" spans="1:11" x14ac:dyDescent="0.3">
      <c r="A418" s="18"/>
      <c r="B418" s="19"/>
      <c r="C418" s="8"/>
      <c r="D418" s="8"/>
      <c r="E418" s="8"/>
      <c r="F418" s="8"/>
      <c r="G418" s="8"/>
      <c r="H418" s="8"/>
      <c r="K418" s="20"/>
    </row>
    <row r="419" spans="1:11" x14ac:dyDescent="0.3">
      <c r="A419" s="18"/>
      <c r="B419" s="19"/>
      <c r="C419" s="8"/>
      <c r="D419" s="8"/>
      <c r="E419" s="8"/>
      <c r="F419" s="8"/>
      <c r="G419" s="8"/>
      <c r="H419" s="8"/>
      <c r="K419" s="20"/>
    </row>
    <row r="420" spans="1:11" x14ac:dyDescent="0.3">
      <c r="A420" s="18"/>
      <c r="B420" s="19"/>
      <c r="C420" s="8"/>
      <c r="D420" s="8"/>
      <c r="E420" s="8"/>
      <c r="F420" s="8"/>
      <c r="G420" s="8"/>
      <c r="H420" s="8"/>
      <c r="K420" s="28"/>
    </row>
    <row r="421" spans="1:11" x14ac:dyDescent="0.3">
      <c r="A421" s="18"/>
      <c r="B421" s="19"/>
      <c r="C421" s="8"/>
      <c r="D421" s="8"/>
      <c r="E421" s="8"/>
      <c r="F421" s="8"/>
      <c r="G421" s="8"/>
      <c r="H421" s="8"/>
      <c r="K421" s="20"/>
    </row>
    <row r="422" spans="1:11" x14ac:dyDescent="0.3">
      <c r="A422" s="18"/>
      <c r="B422" s="19"/>
      <c r="C422" s="8"/>
      <c r="D422" s="8"/>
      <c r="E422" s="8"/>
      <c r="F422" s="29" t="s">
        <v>151</v>
      </c>
      <c r="G422" s="8"/>
      <c r="H422" s="29"/>
      <c r="I422" s="29"/>
      <c r="J422" s="30" t="s">
        <v>71</v>
      </c>
      <c r="K422" s="31">
        <f>SUM(K413,K394,K381,K367)</f>
        <v>0</v>
      </c>
    </row>
    <row r="423" spans="1:11" x14ac:dyDescent="0.3">
      <c r="A423" s="18"/>
      <c r="B423" s="39"/>
      <c r="C423" s="8"/>
      <c r="D423" s="8"/>
      <c r="E423" s="8"/>
      <c r="F423" s="29"/>
      <c r="G423" s="8"/>
      <c r="H423" s="29"/>
      <c r="I423" s="29"/>
      <c r="J423" s="29"/>
      <c r="K423" s="28"/>
    </row>
    <row r="424" spans="1:11" x14ac:dyDescent="0.3">
      <c r="A424" s="18"/>
      <c r="B424" s="33"/>
      <c r="C424" s="8"/>
      <c r="D424" s="8"/>
      <c r="E424" s="8"/>
      <c r="F424" s="29"/>
      <c r="G424" s="8"/>
      <c r="H424" s="29"/>
      <c r="I424" s="29"/>
      <c r="J424" s="29"/>
      <c r="K424" s="20"/>
    </row>
    <row r="425" spans="1:11" x14ac:dyDescent="0.3">
      <c r="A425" s="18"/>
      <c r="B425" s="33"/>
      <c r="C425" s="8"/>
      <c r="D425" s="8"/>
      <c r="E425" s="8"/>
      <c r="F425" s="29"/>
      <c r="G425" s="8"/>
      <c r="H425" s="29"/>
      <c r="I425" s="29"/>
      <c r="J425" s="29"/>
      <c r="K425" s="20"/>
    </row>
    <row r="426" spans="1:11" x14ac:dyDescent="0.3">
      <c r="A426" s="18"/>
      <c r="B426" s="33"/>
      <c r="C426" s="8"/>
      <c r="D426" s="8"/>
      <c r="E426" s="8"/>
      <c r="F426" s="8"/>
      <c r="G426" s="8"/>
      <c r="H426" s="8"/>
      <c r="K426" s="20"/>
    </row>
    <row r="427" spans="1:11" x14ac:dyDescent="0.3">
      <c r="A427" s="18" t="s">
        <v>47</v>
      </c>
      <c r="B427" s="21" t="s">
        <v>355</v>
      </c>
      <c r="C427" s="8"/>
      <c r="D427" s="8"/>
      <c r="E427" s="8"/>
      <c r="F427" s="8"/>
      <c r="G427" s="8"/>
      <c r="H427" s="8"/>
      <c r="K427" s="20"/>
    </row>
    <row r="428" spans="1:11" x14ac:dyDescent="0.3">
      <c r="A428" s="18"/>
      <c r="B428" s="19"/>
      <c r="C428" s="8"/>
      <c r="D428" s="8"/>
      <c r="E428" s="8"/>
      <c r="F428" s="8"/>
      <c r="G428" s="8"/>
      <c r="H428" s="8"/>
      <c r="K428" s="20"/>
    </row>
    <row r="429" spans="1:11" x14ac:dyDescent="0.3">
      <c r="A429" s="18"/>
      <c r="B429" s="19" t="s">
        <v>356</v>
      </c>
      <c r="C429" s="8"/>
      <c r="D429" s="8"/>
      <c r="E429" s="8"/>
      <c r="F429" s="8"/>
      <c r="G429" s="8"/>
      <c r="H429" s="8"/>
      <c r="K429" s="20"/>
    </row>
    <row r="430" spans="1:11" x14ac:dyDescent="0.3">
      <c r="A430" s="18"/>
      <c r="B430" s="19" t="s">
        <v>357</v>
      </c>
      <c r="C430" s="8"/>
      <c r="D430" s="8"/>
      <c r="E430" s="8"/>
      <c r="F430" s="8"/>
      <c r="G430" s="8"/>
      <c r="H430" s="8"/>
      <c r="K430" s="20"/>
    </row>
    <row r="431" spans="1:11" x14ac:dyDescent="0.3">
      <c r="A431" s="18"/>
      <c r="B431" s="19" t="s">
        <v>358</v>
      </c>
      <c r="C431" s="8"/>
      <c r="D431" s="8"/>
      <c r="E431" s="8"/>
      <c r="F431" s="8"/>
      <c r="G431" s="8"/>
      <c r="H431" s="8"/>
      <c r="K431" s="20"/>
    </row>
    <row r="432" spans="1:11" x14ac:dyDescent="0.3">
      <c r="A432" s="18"/>
      <c r="B432" s="19"/>
      <c r="C432" s="8"/>
      <c r="D432" s="8"/>
      <c r="E432" s="8"/>
      <c r="F432" s="8"/>
      <c r="G432" s="8"/>
      <c r="H432" s="8"/>
      <c r="K432" s="20"/>
    </row>
    <row r="433" spans="1:11" x14ac:dyDescent="0.3">
      <c r="A433" s="18"/>
      <c r="B433" s="19" t="s">
        <v>359</v>
      </c>
      <c r="C433" s="8"/>
      <c r="D433" s="8"/>
      <c r="E433" s="8"/>
      <c r="F433" s="8"/>
      <c r="G433" s="8"/>
      <c r="H433" s="8"/>
      <c r="K433" s="20"/>
    </row>
    <row r="434" spans="1:11" x14ac:dyDescent="0.3">
      <c r="A434" s="18"/>
      <c r="B434" s="19" t="s">
        <v>360</v>
      </c>
      <c r="C434" s="8"/>
      <c r="D434" s="8"/>
      <c r="E434" s="8"/>
      <c r="F434" s="8"/>
      <c r="G434" s="8"/>
      <c r="H434" s="8"/>
      <c r="K434" s="20"/>
    </row>
    <row r="435" spans="1:11" x14ac:dyDescent="0.3">
      <c r="A435" s="18"/>
      <c r="B435" s="19" t="s">
        <v>361</v>
      </c>
      <c r="C435" s="8"/>
      <c r="D435" s="8"/>
      <c r="E435" s="8"/>
      <c r="F435" s="8"/>
      <c r="G435" s="8"/>
      <c r="H435" s="8"/>
      <c r="K435" s="20"/>
    </row>
    <row r="436" spans="1:11" x14ac:dyDescent="0.3">
      <c r="A436" s="18"/>
      <c r="B436" s="19"/>
      <c r="C436" s="8"/>
      <c r="D436" s="8"/>
      <c r="E436" s="8"/>
      <c r="F436" s="8"/>
      <c r="G436" s="8"/>
      <c r="H436" s="8"/>
      <c r="K436" s="20"/>
    </row>
    <row r="437" spans="1:11" x14ac:dyDescent="0.3">
      <c r="A437" s="18"/>
      <c r="B437" s="19" t="s">
        <v>362</v>
      </c>
      <c r="C437" s="8"/>
      <c r="D437" s="8"/>
      <c r="E437" s="8"/>
      <c r="F437" s="8"/>
      <c r="G437" s="8"/>
      <c r="H437" s="8"/>
      <c r="K437" s="20"/>
    </row>
    <row r="438" spans="1:11" x14ac:dyDescent="0.3">
      <c r="A438" s="18"/>
      <c r="B438" s="19" t="s">
        <v>363</v>
      </c>
      <c r="C438" s="8"/>
      <c r="D438" s="8"/>
      <c r="E438" s="8"/>
      <c r="F438" s="8"/>
      <c r="G438" s="8"/>
      <c r="H438" s="8"/>
      <c r="K438" s="20"/>
    </row>
    <row r="439" spans="1:11" x14ac:dyDescent="0.3">
      <c r="A439" s="18"/>
      <c r="B439" s="19" t="s">
        <v>364</v>
      </c>
      <c r="C439" s="8"/>
      <c r="D439" s="8"/>
      <c r="E439" s="8"/>
      <c r="F439" s="8"/>
      <c r="G439" s="8"/>
      <c r="H439" s="8"/>
      <c r="K439" s="20"/>
    </row>
    <row r="440" spans="1:11" x14ac:dyDescent="0.3">
      <c r="A440" s="18"/>
      <c r="B440" s="19"/>
      <c r="C440" s="8"/>
      <c r="D440" s="8"/>
      <c r="E440" s="8"/>
      <c r="F440" s="8"/>
      <c r="G440" s="8"/>
      <c r="H440" s="8"/>
      <c r="K440" s="20"/>
    </row>
    <row r="441" spans="1:11" x14ac:dyDescent="0.3">
      <c r="A441" s="18" t="s">
        <v>48</v>
      </c>
      <c r="B441" s="21" t="s">
        <v>365</v>
      </c>
      <c r="C441" s="8"/>
      <c r="D441" s="8"/>
      <c r="E441" s="8"/>
      <c r="F441" s="8"/>
      <c r="G441" s="8"/>
      <c r="H441" s="8"/>
      <c r="K441" s="20"/>
    </row>
    <row r="442" spans="1:11" x14ac:dyDescent="0.3">
      <c r="A442" s="18"/>
      <c r="B442" s="33"/>
      <c r="C442" s="8"/>
      <c r="D442" s="8"/>
      <c r="E442" s="8"/>
      <c r="F442" s="8"/>
      <c r="G442" s="8"/>
      <c r="H442" s="8"/>
      <c r="K442" s="20"/>
    </row>
    <row r="443" spans="1:11" x14ac:dyDescent="0.3">
      <c r="A443" s="18"/>
      <c r="B443" s="19" t="s">
        <v>366</v>
      </c>
      <c r="C443" s="8"/>
      <c r="D443" s="8"/>
      <c r="E443" s="8"/>
      <c r="F443" s="8"/>
      <c r="G443" s="8"/>
      <c r="H443" s="8"/>
      <c r="K443" s="20"/>
    </row>
    <row r="444" spans="1:11" x14ac:dyDescent="0.3">
      <c r="A444" s="18"/>
      <c r="B444" s="19" t="s">
        <v>367</v>
      </c>
      <c r="C444" s="8"/>
      <c r="D444" s="8"/>
      <c r="E444" s="8"/>
      <c r="F444" s="8"/>
      <c r="G444" s="8"/>
      <c r="H444" s="8"/>
      <c r="K444" s="20"/>
    </row>
    <row r="445" spans="1:11" x14ac:dyDescent="0.3">
      <c r="A445" s="18"/>
      <c r="B445" s="19" t="s">
        <v>368</v>
      </c>
      <c r="C445" s="8"/>
      <c r="D445" s="8"/>
      <c r="E445" s="8"/>
      <c r="F445" s="8"/>
      <c r="G445" s="8"/>
      <c r="H445" s="8"/>
      <c r="K445" s="20"/>
    </row>
    <row r="446" spans="1:11" x14ac:dyDescent="0.3">
      <c r="A446" s="18"/>
      <c r="B446" s="19"/>
      <c r="C446" s="8"/>
      <c r="D446" s="8"/>
      <c r="E446" s="8"/>
      <c r="F446" s="8"/>
      <c r="G446" s="8"/>
      <c r="H446" s="8"/>
      <c r="K446" s="20"/>
    </row>
    <row r="447" spans="1:11" x14ac:dyDescent="0.3">
      <c r="A447" s="18"/>
      <c r="B447" s="19" t="s">
        <v>369</v>
      </c>
      <c r="C447" s="8"/>
      <c r="D447" s="8"/>
      <c r="E447" s="8"/>
      <c r="F447" s="8"/>
      <c r="G447" s="8"/>
      <c r="H447" s="8"/>
      <c r="K447" s="20"/>
    </row>
    <row r="448" spans="1:11" x14ac:dyDescent="0.3">
      <c r="A448" s="18"/>
      <c r="B448" s="19" t="s">
        <v>370</v>
      </c>
      <c r="C448" s="8"/>
      <c r="D448" s="8"/>
      <c r="E448" s="8"/>
      <c r="F448" s="8"/>
      <c r="G448" s="8"/>
      <c r="H448" s="8"/>
      <c r="K448" s="20"/>
    </row>
    <row r="449" spans="1:11" x14ac:dyDescent="0.3">
      <c r="A449" s="18"/>
      <c r="B449" s="19" t="s">
        <v>371</v>
      </c>
      <c r="C449" s="8"/>
      <c r="D449" s="8"/>
      <c r="E449" s="8"/>
      <c r="F449" s="8"/>
      <c r="G449" s="8"/>
      <c r="H449" s="8"/>
      <c r="K449" s="20"/>
    </row>
    <row r="450" spans="1:11" x14ac:dyDescent="0.3">
      <c r="A450" s="18"/>
      <c r="B450" s="19" t="s">
        <v>372</v>
      </c>
      <c r="C450" s="8"/>
      <c r="D450" s="8"/>
      <c r="E450" s="8"/>
      <c r="F450" s="8"/>
      <c r="G450" s="8"/>
      <c r="H450" s="8"/>
      <c r="K450" s="20"/>
    </row>
    <row r="451" spans="1:11" x14ac:dyDescent="0.3">
      <c r="A451" s="18"/>
      <c r="B451" s="19" t="s">
        <v>373</v>
      </c>
      <c r="C451" s="8"/>
      <c r="D451" s="8"/>
      <c r="E451" s="8"/>
      <c r="F451" s="8"/>
      <c r="G451" s="8"/>
      <c r="H451" s="8"/>
      <c r="K451" s="20"/>
    </row>
    <row r="452" spans="1:11" x14ac:dyDescent="0.3">
      <c r="A452" s="18"/>
      <c r="B452" s="19"/>
      <c r="C452" s="8"/>
      <c r="D452" s="8"/>
      <c r="E452" s="8"/>
      <c r="F452" s="8"/>
      <c r="G452" s="8"/>
      <c r="H452" s="8"/>
      <c r="K452" s="20"/>
    </row>
    <row r="453" spans="1:11" x14ac:dyDescent="0.3">
      <c r="A453" s="18"/>
      <c r="B453" s="19" t="s">
        <v>374</v>
      </c>
      <c r="C453" s="8"/>
      <c r="D453" s="8"/>
      <c r="E453" s="8"/>
      <c r="F453" s="8"/>
      <c r="G453" s="8"/>
      <c r="H453" s="8"/>
      <c r="K453" s="20"/>
    </row>
    <row r="454" spans="1:11" x14ac:dyDescent="0.3">
      <c r="A454" s="18" t="s">
        <v>48</v>
      </c>
      <c r="B454" s="21" t="s">
        <v>375</v>
      </c>
      <c r="C454" s="8"/>
      <c r="D454" s="8"/>
      <c r="E454" s="8"/>
      <c r="F454" s="8"/>
      <c r="G454" s="8"/>
      <c r="H454" s="8"/>
      <c r="K454" s="20"/>
    </row>
    <row r="455" spans="1:11" x14ac:dyDescent="0.3">
      <c r="A455" s="18"/>
      <c r="B455" s="19"/>
      <c r="C455" s="8"/>
      <c r="D455" s="8"/>
      <c r="E455" s="8"/>
      <c r="F455" s="8"/>
      <c r="G455" s="8"/>
      <c r="H455" s="8"/>
      <c r="K455" s="20"/>
    </row>
    <row r="456" spans="1:11" x14ac:dyDescent="0.3">
      <c r="A456" s="18"/>
      <c r="B456" s="19" t="s">
        <v>376</v>
      </c>
      <c r="C456" s="8"/>
      <c r="D456" s="8"/>
      <c r="E456" s="8"/>
      <c r="F456" s="8"/>
      <c r="G456" s="8"/>
      <c r="H456" s="8"/>
      <c r="K456" s="20"/>
    </row>
    <row r="457" spans="1:11" x14ac:dyDescent="0.3">
      <c r="A457" s="18"/>
      <c r="B457" s="19" t="s">
        <v>377</v>
      </c>
      <c r="C457" s="8"/>
      <c r="D457" s="8"/>
      <c r="E457" s="8"/>
      <c r="F457" s="8"/>
      <c r="G457" s="8"/>
      <c r="H457" s="8"/>
      <c r="K457" s="20"/>
    </row>
    <row r="458" spans="1:11" x14ac:dyDescent="0.3">
      <c r="A458" s="18"/>
      <c r="B458" s="21"/>
      <c r="C458" s="8"/>
      <c r="D458" s="8"/>
      <c r="E458" s="8"/>
      <c r="F458" s="8"/>
      <c r="G458" s="8"/>
      <c r="H458" s="8"/>
      <c r="K458" s="20"/>
    </row>
    <row r="459" spans="1:11" x14ac:dyDescent="0.3">
      <c r="A459" s="18" t="s">
        <v>49</v>
      </c>
      <c r="B459" s="21" t="s">
        <v>378</v>
      </c>
      <c r="C459" s="8"/>
      <c r="D459" s="8"/>
      <c r="E459" s="8"/>
      <c r="F459" s="8"/>
      <c r="G459" s="8"/>
      <c r="H459" s="8"/>
      <c r="K459" s="20"/>
    </row>
    <row r="460" spans="1:11" x14ac:dyDescent="0.3">
      <c r="A460" s="18"/>
      <c r="B460" s="19"/>
      <c r="C460" s="8"/>
      <c r="D460" s="8"/>
      <c r="E460" s="8"/>
      <c r="F460" s="8"/>
      <c r="G460" s="8"/>
      <c r="H460" s="8"/>
      <c r="K460" s="20"/>
    </row>
    <row r="461" spans="1:11" x14ac:dyDescent="0.3">
      <c r="A461" s="18"/>
      <c r="B461" s="19" t="s">
        <v>379</v>
      </c>
      <c r="C461" s="8"/>
      <c r="D461" s="8"/>
      <c r="E461" s="29"/>
      <c r="F461" s="8"/>
      <c r="G461" s="8"/>
      <c r="H461" s="8"/>
      <c r="K461" s="20"/>
    </row>
    <row r="462" spans="1:11" x14ac:dyDescent="0.3">
      <c r="A462" s="18"/>
      <c r="B462" s="19" t="s">
        <v>380</v>
      </c>
      <c r="C462" s="8"/>
      <c r="D462" s="8"/>
      <c r="E462" s="8"/>
      <c r="F462" s="8"/>
      <c r="G462" s="8"/>
      <c r="H462" s="8"/>
      <c r="K462" s="20"/>
    </row>
    <row r="463" spans="1:11" x14ac:dyDescent="0.3">
      <c r="A463" s="18"/>
      <c r="B463" s="19" t="s">
        <v>381</v>
      </c>
      <c r="C463" s="8"/>
      <c r="D463" s="8"/>
      <c r="E463" s="8"/>
      <c r="F463" s="8"/>
      <c r="G463" s="8"/>
      <c r="H463" s="8"/>
      <c r="K463" s="20"/>
    </row>
    <row r="464" spans="1:11" x14ac:dyDescent="0.3">
      <c r="A464" s="18"/>
      <c r="B464" s="19" t="s">
        <v>382</v>
      </c>
      <c r="C464" s="8"/>
      <c r="D464" s="8"/>
      <c r="E464" s="8"/>
      <c r="F464" s="8"/>
      <c r="G464" s="8"/>
      <c r="H464" s="8"/>
      <c r="K464" s="20"/>
    </row>
    <row r="465" spans="1:11" x14ac:dyDescent="0.3">
      <c r="A465" s="18"/>
      <c r="B465" s="19" t="s">
        <v>383</v>
      </c>
      <c r="C465" s="8"/>
      <c r="D465" s="8"/>
      <c r="E465" s="8"/>
      <c r="F465" s="8"/>
      <c r="G465" s="8"/>
      <c r="H465" s="8"/>
      <c r="K465" s="20"/>
    </row>
    <row r="466" spans="1:11" x14ac:dyDescent="0.3">
      <c r="A466" s="18"/>
      <c r="B466" s="19"/>
      <c r="C466" s="8"/>
      <c r="D466" s="8"/>
      <c r="E466" s="8"/>
      <c r="F466" s="8"/>
      <c r="G466" s="8"/>
      <c r="H466" s="8"/>
      <c r="K466" s="20"/>
    </row>
    <row r="467" spans="1:11" x14ac:dyDescent="0.3">
      <c r="A467" s="18"/>
      <c r="B467" s="19"/>
      <c r="C467" s="8"/>
      <c r="D467" s="8"/>
      <c r="E467" s="8"/>
      <c r="F467" s="8"/>
      <c r="G467" s="8"/>
      <c r="H467" s="8"/>
      <c r="K467" s="20"/>
    </row>
    <row r="468" spans="1:11" x14ac:dyDescent="0.3">
      <c r="A468" s="18"/>
      <c r="B468" s="19"/>
      <c r="C468" s="8"/>
      <c r="D468" s="8"/>
      <c r="E468" s="8"/>
      <c r="F468" s="29" t="s">
        <v>151</v>
      </c>
      <c r="G468" s="8"/>
      <c r="H468" s="29"/>
      <c r="I468" s="29"/>
      <c r="J468" s="30" t="s">
        <v>71</v>
      </c>
      <c r="K468" s="31">
        <f>SUM(K457,K465)</f>
        <v>0</v>
      </c>
    </row>
    <row r="469" spans="1:11" x14ac:dyDescent="0.3">
      <c r="A469" s="18"/>
      <c r="B469" s="19"/>
      <c r="C469" s="8"/>
      <c r="D469" s="8"/>
      <c r="E469" s="8"/>
      <c r="F469" s="8"/>
      <c r="G469" s="8"/>
      <c r="H469" s="8"/>
      <c r="K469" s="20"/>
    </row>
    <row r="470" spans="1:11" x14ac:dyDescent="0.3">
      <c r="A470" s="18"/>
      <c r="B470" s="19"/>
      <c r="C470" s="8"/>
      <c r="D470" s="8"/>
      <c r="E470" s="8"/>
      <c r="F470" s="8"/>
      <c r="G470" s="8"/>
      <c r="H470" s="8"/>
      <c r="K470" s="20"/>
    </row>
    <row r="471" spans="1:11" x14ac:dyDescent="0.3">
      <c r="A471" s="18"/>
      <c r="B471" s="19"/>
      <c r="C471" s="8"/>
      <c r="D471" s="8"/>
      <c r="E471" s="8"/>
      <c r="F471" s="8"/>
      <c r="G471" s="8"/>
      <c r="H471" s="8"/>
      <c r="K471" s="20"/>
    </row>
    <row r="472" spans="1:11" x14ac:dyDescent="0.3">
      <c r="A472" s="18" t="s">
        <v>47</v>
      </c>
      <c r="B472" s="21" t="s">
        <v>384</v>
      </c>
      <c r="C472" s="8"/>
      <c r="D472" s="8"/>
      <c r="E472" s="8"/>
      <c r="F472" s="8"/>
      <c r="G472" s="8"/>
      <c r="H472" s="8"/>
      <c r="K472" s="20"/>
    </row>
    <row r="473" spans="1:11" x14ac:dyDescent="0.3">
      <c r="A473" s="18"/>
      <c r="B473" s="19"/>
      <c r="C473" s="8"/>
      <c r="D473" s="8"/>
      <c r="E473" s="8"/>
      <c r="F473" s="8"/>
      <c r="G473" s="8"/>
      <c r="H473" s="8"/>
      <c r="K473" s="20"/>
    </row>
    <row r="474" spans="1:11" x14ac:dyDescent="0.3">
      <c r="A474" s="18"/>
      <c r="B474" s="19" t="s">
        <v>385</v>
      </c>
      <c r="C474" s="8"/>
      <c r="D474" s="8"/>
      <c r="E474" s="8"/>
      <c r="F474" s="8"/>
      <c r="G474" s="8"/>
      <c r="H474" s="8"/>
      <c r="K474" s="20"/>
    </row>
    <row r="475" spans="1:11" x14ac:dyDescent="0.3">
      <c r="A475" s="18"/>
      <c r="B475" s="19" t="s">
        <v>386</v>
      </c>
      <c r="C475" s="8"/>
      <c r="D475" s="8"/>
      <c r="E475" s="8"/>
      <c r="F475" s="8"/>
      <c r="G475" s="8"/>
      <c r="H475" s="8"/>
      <c r="K475" s="20"/>
    </row>
    <row r="476" spans="1:11" x14ac:dyDescent="0.3">
      <c r="A476" s="18" t="s">
        <v>75</v>
      </c>
      <c r="B476" s="19" t="s">
        <v>387</v>
      </c>
      <c r="C476" s="8"/>
      <c r="D476" s="8"/>
      <c r="E476" s="8"/>
      <c r="F476" s="8"/>
      <c r="G476" s="8"/>
      <c r="H476" s="8"/>
      <c r="K476" s="20"/>
    </row>
    <row r="477" spans="1:11" x14ac:dyDescent="0.3">
      <c r="A477" s="18"/>
      <c r="B477" s="19"/>
      <c r="C477" s="8"/>
      <c r="D477" s="8"/>
      <c r="E477" s="8"/>
      <c r="F477" s="8"/>
      <c r="G477" s="8"/>
      <c r="H477" s="8"/>
      <c r="K477" s="20"/>
    </row>
    <row r="478" spans="1:11" x14ac:dyDescent="0.3">
      <c r="A478" s="18"/>
      <c r="B478" s="19" t="s">
        <v>388</v>
      </c>
      <c r="C478" s="8"/>
      <c r="D478" s="8"/>
      <c r="E478" s="8"/>
      <c r="F478" s="8"/>
      <c r="G478" s="8"/>
      <c r="H478" s="8"/>
      <c r="K478" s="20"/>
    </row>
    <row r="479" spans="1:11" x14ac:dyDescent="0.3">
      <c r="A479" s="18"/>
      <c r="B479" s="19" t="s">
        <v>389</v>
      </c>
      <c r="C479" s="8"/>
      <c r="D479" s="8"/>
      <c r="E479" s="8"/>
      <c r="F479" s="8"/>
      <c r="G479" s="8"/>
      <c r="H479" s="8"/>
      <c r="K479" s="20"/>
    </row>
    <row r="480" spans="1:11" x14ac:dyDescent="0.3">
      <c r="A480" s="18"/>
      <c r="B480" s="19"/>
      <c r="C480" s="8"/>
      <c r="D480" s="8"/>
      <c r="E480" s="8"/>
      <c r="F480" s="8"/>
      <c r="G480" s="8"/>
      <c r="H480" s="8"/>
      <c r="K480" s="20"/>
    </row>
    <row r="481" spans="1:11" x14ac:dyDescent="0.3">
      <c r="A481" s="18" t="s">
        <v>166</v>
      </c>
      <c r="B481" s="38" t="s">
        <v>390</v>
      </c>
      <c r="C481" s="8"/>
      <c r="D481" s="8"/>
      <c r="E481" s="8"/>
      <c r="F481" s="8"/>
      <c r="G481" s="8"/>
      <c r="H481" s="8"/>
      <c r="K481" s="20"/>
    </row>
    <row r="482" spans="1:11" x14ac:dyDescent="0.3">
      <c r="A482" s="18"/>
      <c r="B482" s="19"/>
      <c r="C482" s="8"/>
      <c r="D482" s="8"/>
      <c r="E482" s="8"/>
      <c r="F482" s="8"/>
      <c r="G482" s="8"/>
      <c r="H482" s="8"/>
      <c r="K482" s="20"/>
    </row>
    <row r="483" spans="1:11" x14ac:dyDescent="0.3">
      <c r="A483" s="18" t="s">
        <v>48</v>
      </c>
      <c r="B483" s="21" t="s">
        <v>391</v>
      </c>
      <c r="C483" s="8"/>
      <c r="D483" s="8"/>
      <c r="E483" s="8"/>
      <c r="F483" s="8"/>
      <c r="G483" s="8"/>
      <c r="H483" s="8"/>
      <c r="K483" s="20"/>
    </row>
    <row r="484" spans="1:11" x14ac:dyDescent="0.3">
      <c r="A484" s="18"/>
      <c r="B484" s="19"/>
      <c r="C484" s="8"/>
      <c r="D484" s="8"/>
      <c r="E484" s="8"/>
      <c r="F484" s="8"/>
      <c r="G484" s="8"/>
      <c r="H484" s="8"/>
      <c r="K484" s="20"/>
    </row>
    <row r="485" spans="1:11" x14ac:dyDescent="0.3">
      <c r="A485" s="18" t="s">
        <v>166</v>
      </c>
      <c r="B485" s="19" t="s">
        <v>392</v>
      </c>
      <c r="C485" s="8"/>
      <c r="D485" s="8"/>
      <c r="E485" s="8"/>
      <c r="F485" s="8"/>
      <c r="G485" s="8"/>
      <c r="H485" s="8"/>
      <c r="K485" s="20"/>
    </row>
    <row r="486" spans="1:11" x14ac:dyDescent="0.3">
      <c r="A486" s="18"/>
      <c r="B486" s="19" t="s">
        <v>393</v>
      </c>
      <c r="C486" s="8"/>
      <c r="D486" s="8"/>
      <c r="E486" s="8"/>
      <c r="F486" s="8"/>
      <c r="G486" s="8"/>
      <c r="H486" s="8"/>
      <c r="K486" s="20"/>
    </row>
    <row r="487" spans="1:11" x14ac:dyDescent="0.3">
      <c r="A487" s="18"/>
      <c r="B487" s="19" t="s">
        <v>394</v>
      </c>
      <c r="C487" s="8"/>
      <c r="D487" s="8"/>
      <c r="E487" s="8"/>
      <c r="F487" s="8"/>
      <c r="G487" s="8"/>
      <c r="H487" s="8"/>
      <c r="K487" s="20"/>
    </row>
    <row r="488" spans="1:11" x14ac:dyDescent="0.3">
      <c r="A488" s="18"/>
      <c r="B488" s="19"/>
      <c r="C488" s="8"/>
      <c r="D488" s="8"/>
      <c r="E488" s="8"/>
      <c r="F488" s="8"/>
      <c r="G488" s="8"/>
      <c r="H488" s="8"/>
      <c r="K488" s="20"/>
    </row>
    <row r="489" spans="1:11" x14ac:dyDescent="0.3">
      <c r="A489" s="18" t="s">
        <v>49</v>
      </c>
      <c r="B489" s="21" t="s">
        <v>395</v>
      </c>
      <c r="C489" s="8"/>
      <c r="D489" s="8"/>
      <c r="E489" s="8"/>
      <c r="F489" s="8"/>
      <c r="G489" s="8"/>
      <c r="H489" s="8"/>
      <c r="K489" s="20"/>
    </row>
    <row r="490" spans="1:11" x14ac:dyDescent="0.3">
      <c r="A490" s="18"/>
      <c r="B490" s="19"/>
      <c r="C490" s="8"/>
      <c r="D490" s="8"/>
      <c r="E490" s="8"/>
      <c r="F490" s="8"/>
      <c r="G490" s="8"/>
      <c r="H490" s="8"/>
      <c r="K490" s="20"/>
    </row>
    <row r="491" spans="1:11" x14ac:dyDescent="0.3">
      <c r="A491" s="18"/>
      <c r="B491" s="19" t="s">
        <v>396</v>
      </c>
      <c r="C491" s="8"/>
      <c r="D491" s="8"/>
      <c r="E491" s="8"/>
      <c r="F491" s="8"/>
      <c r="G491" s="8"/>
      <c r="H491" s="8"/>
      <c r="K491" s="20"/>
    </row>
    <row r="492" spans="1:11" x14ac:dyDescent="0.3">
      <c r="A492" s="18"/>
      <c r="B492" s="19" t="s">
        <v>397</v>
      </c>
      <c r="C492" s="8"/>
      <c r="D492" s="8"/>
      <c r="E492" s="8"/>
      <c r="F492" s="8"/>
      <c r="G492" s="8"/>
      <c r="H492" s="8"/>
      <c r="K492" s="20"/>
    </row>
    <row r="493" spans="1:11" x14ac:dyDescent="0.3">
      <c r="A493" s="18"/>
      <c r="B493" s="19" t="s">
        <v>398</v>
      </c>
      <c r="C493" s="8"/>
      <c r="D493" s="8"/>
      <c r="E493" s="8"/>
      <c r="F493" s="8"/>
      <c r="G493" s="8"/>
      <c r="H493" s="8"/>
      <c r="K493" s="20"/>
    </row>
    <row r="494" spans="1:11" x14ac:dyDescent="0.3">
      <c r="A494" s="18"/>
      <c r="B494" s="19" t="s">
        <v>399</v>
      </c>
      <c r="C494" s="8"/>
      <c r="D494" s="8"/>
      <c r="E494" s="8"/>
      <c r="F494" s="8"/>
      <c r="G494" s="8"/>
      <c r="H494" s="8"/>
      <c r="K494" s="20"/>
    </row>
    <row r="495" spans="1:11" x14ac:dyDescent="0.3">
      <c r="A495" s="18"/>
      <c r="B495" s="19" t="s">
        <v>400</v>
      </c>
      <c r="C495" s="8"/>
      <c r="D495" s="8"/>
      <c r="E495" s="8"/>
      <c r="F495" s="8"/>
      <c r="G495" s="8"/>
      <c r="H495" s="8"/>
      <c r="K495" s="20"/>
    </row>
    <row r="496" spans="1:11" x14ac:dyDescent="0.3">
      <c r="A496" s="18" t="s">
        <v>401</v>
      </c>
      <c r="B496" s="19" t="s">
        <v>402</v>
      </c>
      <c r="C496" s="8"/>
      <c r="D496" s="8"/>
      <c r="E496" s="8"/>
      <c r="F496" s="8"/>
      <c r="G496" s="8"/>
      <c r="H496" s="8"/>
      <c r="K496" s="20"/>
    </row>
    <row r="497" spans="1:11" x14ac:dyDescent="0.3">
      <c r="A497" s="18"/>
      <c r="B497" s="19" t="s">
        <v>403</v>
      </c>
      <c r="C497" s="8"/>
      <c r="D497" s="8"/>
      <c r="E497" s="8"/>
      <c r="F497" s="8"/>
      <c r="G497" s="8"/>
      <c r="H497" s="8"/>
      <c r="K497" s="20"/>
    </row>
    <row r="498" spans="1:11" x14ac:dyDescent="0.3">
      <c r="A498" s="18"/>
      <c r="B498" s="19" t="s">
        <v>404</v>
      </c>
      <c r="C498" s="8"/>
      <c r="D498" s="8"/>
      <c r="E498" s="8"/>
      <c r="F498" s="8"/>
      <c r="G498" s="8"/>
      <c r="H498" s="8"/>
      <c r="K498" s="20"/>
    </row>
    <row r="499" spans="1:11" x14ac:dyDescent="0.3">
      <c r="A499" s="18"/>
      <c r="B499" s="19"/>
      <c r="C499" s="8"/>
      <c r="D499" s="8"/>
      <c r="E499" s="8"/>
      <c r="F499" s="8"/>
      <c r="G499" s="8"/>
      <c r="H499" s="8"/>
      <c r="K499" s="20"/>
    </row>
    <row r="500" spans="1:11" x14ac:dyDescent="0.3">
      <c r="A500" s="18"/>
      <c r="B500" s="19"/>
      <c r="C500" s="8"/>
      <c r="D500" s="8"/>
      <c r="E500" s="8"/>
      <c r="F500" s="8"/>
      <c r="G500" s="8"/>
      <c r="H500" s="8"/>
      <c r="K500" s="20"/>
    </row>
    <row r="501" spans="1:11" x14ac:dyDescent="0.3">
      <c r="A501" s="18"/>
      <c r="B501" s="19"/>
      <c r="C501" s="8"/>
      <c r="D501" s="8"/>
      <c r="E501" s="8"/>
      <c r="F501" s="29" t="s">
        <v>151</v>
      </c>
      <c r="G501" s="8"/>
      <c r="H501" s="29"/>
      <c r="I501" s="29"/>
      <c r="J501" s="30" t="s">
        <v>71</v>
      </c>
      <c r="K501" s="31">
        <f>SUM(K498)</f>
        <v>0</v>
      </c>
    </row>
    <row r="502" spans="1:11" x14ac:dyDescent="0.3">
      <c r="A502" s="18"/>
      <c r="B502" s="19"/>
      <c r="C502" s="8"/>
      <c r="D502" s="8"/>
      <c r="E502" s="8"/>
      <c r="F502" s="29"/>
      <c r="G502" s="8"/>
      <c r="H502" s="29"/>
      <c r="I502" s="29"/>
      <c r="J502" s="41"/>
      <c r="K502" s="31"/>
    </row>
    <row r="503" spans="1:11" x14ac:dyDescent="0.3">
      <c r="A503" s="18"/>
      <c r="B503" s="19"/>
      <c r="C503" s="8"/>
      <c r="D503" s="8"/>
      <c r="E503" s="8"/>
      <c r="F503" s="29"/>
      <c r="G503" s="8"/>
      <c r="H503" s="29"/>
      <c r="I503" s="29"/>
      <c r="J503" s="41"/>
      <c r="K503" s="31"/>
    </row>
    <row r="504" spans="1:11" x14ac:dyDescent="0.3">
      <c r="A504" s="18"/>
      <c r="B504" s="19"/>
      <c r="C504" s="8"/>
      <c r="D504" s="8"/>
      <c r="E504" s="8"/>
      <c r="F504" s="29"/>
      <c r="G504" s="8"/>
      <c r="H504" s="29"/>
      <c r="I504" s="29"/>
      <c r="J504" s="41"/>
      <c r="K504" s="31"/>
    </row>
    <row r="505" spans="1:11" x14ac:dyDescent="0.3">
      <c r="A505" s="18"/>
      <c r="B505" s="19"/>
      <c r="C505" s="8"/>
      <c r="D505" s="8"/>
      <c r="E505" s="8"/>
      <c r="F505" s="29"/>
      <c r="G505" s="8"/>
      <c r="H505" s="29"/>
      <c r="I505" s="29"/>
      <c r="J505" s="41"/>
      <c r="K505" s="31"/>
    </row>
    <row r="506" spans="1:11" x14ac:dyDescent="0.3">
      <c r="A506" s="18"/>
      <c r="B506" s="19"/>
      <c r="C506" s="8"/>
      <c r="D506" s="8"/>
      <c r="E506" s="8"/>
      <c r="F506" s="8"/>
      <c r="G506" s="8"/>
      <c r="H506" s="8"/>
      <c r="K506" s="28"/>
    </row>
    <row r="507" spans="1:11" x14ac:dyDescent="0.3">
      <c r="A507" s="18"/>
      <c r="B507" s="19"/>
      <c r="C507" s="8"/>
      <c r="D507" s="8"/>
      <c r="E507" s="8"/>
      <c r="F507" s="8"/>
      <c r="G507" s="8"/>
      <c r="H507" s="8"/>
      <c r="K507" s="20"/>
    </row>
    <row r="508" spans="1:11" x14ac:dyDescent="0.3">
      <c r="A508" s="18"/>
      <c r="B508" s="19"/>
      <c r="C508" s="8"/>
      <c r="D508" s="8"/>
      <c r="E508" s="8"/>
      <c r="F508" s="8"/>
      <c r="G508" s="8"/>
      <c r="H508" s="8"/>
      <c r="J508" s="42"/>
      <c r="K508" s="9"/>
    </row>
    <row r="509" spans="1:11" x14ac:dyDescent="0.3">
      <c r="A509" s="18"/>
      <c r="B509" s="19"/>
      <c r="C509" s="8"/>
      <c r="D509" s="8"/>
      <c r="E509" s="8"/>
      <c r="F509" s="8"/>
      <c r="G509" s="8"/>
      <c r="H509" s="8"/>
      <c r="J509" s="42"/>
      <c r="K509" s="9"/>
    </row>
    <row r="510" spans="1:11" x14ac:dyDescent="0.3">
      <c r="A510" s="18"/>
      <c r="B510" s="19"/>
      <c r="C510" s="43" t="s">
        <v>405</v>
      </c>
      <c r="D510" s="8"/>
      <c r="F510" s="8"/>
      <c r="G510" s="8"/>
      <c r="H510" s="8"/>
      <c r="J510" s="42"/>
      <c r="K510" s="44"/>
    </row>
    <row r="511" spans="1:11" x14ac:dyDescent="0.3">
      <c r="A511" s="18"/>
      <c r="B511" s="19"/>
      <c r="C511" s="43"/>
      <c r="D511" s="8"/>
      <c r="F511" s="8"/>
      <c r="G511" s="8"/>
      <c r="H511" s="8"/>
      <c r="J511" s="42"/>
      <c r="K511" s="44"/>
    </row>
    <row r="512" spans="1:11" x14ac:dyDescent="0.3">
      <c r="A512" s="18"/>
      <c r="B512" s="19"/>
      <c r="C512" s="8"/>
      <c r="D512" s="8"/>
      <c r="E512" s="14"/>
      <c r="F512" s="8"/>
      <c r="G512" s="8"/>
      <c r="H512" s="8"/>
      <c r="J512" s="42"/>
      <c r="K512" s="44"/>
    </row>
    <row r="513" spans="1:11" x14ac:dyDescent="0.3">
      <c r="A513" s="18"/>
      <c r="B513" s="19"/>
      <c r="C513" s="8" t="s">
        <v>406</v>
      </c>
      <c r="D513" s="8"/>
      <c r="E513" s="8"/>
      <c r="F513" s="8"/>
      <c r="G513" s="45" t="s">
        <v>407</v>
      </c>
      <c r="H513" s="8"/>
      <c r="J513" s="42"/>
      <c r="K513" s="46"/>
    </row>
    <row r="514" spans="1:11" x14ac:dyDescent="0.3">
      <c r="A514" s="18"/>
      <c r="B514" s="19"/>
      <c r="C514" s="8"/>
      <c r="D514" s="8"/>
      <c r="E514" s="14"/>
      <c r="F514" s="8"/>
      <c r="G514" s="47"/>
      <c r="H514" s="8"/>
      <c r="J514" s="42"/>
      <c r="K514" s="48"/>
    </row>
    <row r="515" spans="1:11" x14ac:dyDescent="0.3">
      <c r="A515" s="18"/>
      <c r="B515" s="19"/>
      <c r="C515" s="8" t="s">
        <v>406</v>
      </c>
      <c r="D515" s="8"/>
      <c r="E515" s="14"/>
      <c r="F515" s="8"/>
      <c r="G515" s="45" t="s">
        <v>408</v>
      </c>
      <c r="H515" s="8"/>
      <c r="J515" s="42"/>
      <c r="K515" s="46"/>
    </row>
    <row r="516" spans="1:11" x14ac:dyDescent="0.3">
      <c r="A516" s="18"/>
      <c r="B516" s="19"/>
      <c r="C516" s="8"/>
      <c r="D516" s="8"/>
      <c r="E516" s="14"/>
      <c r="F516" s="8"/>
      <c r="G516" s="47"/>
      <c r="H516" s="8"/>
      <c r="J516" s="42"/>
      <c r="K516" s="48"/>
    </row>
    <row r="517" spans="1:11" x14ac:dyDescent="0.3">
      <c r="A517" s="18"/>
      <c r="B517" s="19"/>
      <c r="C517" s="8" t="s">
        <v>406</v>
      </c>
      <c r="D517" s="8"/>
      <c r="E517" s="14"/>
      <c r="F517" s="8"/>
      <c r="G517" s="45" t="s">
        <v>409</v>
      </c>
      <c r="H517" s="8"/>
      <c r="J517" s="42"/>
      <c r="K517" s="46"/>
    </row>
    <row r="518" spans="1:11" x14ac:dyDescent="0.3">
      <c r="A518" s="18"/>
      <c r="B518" s="19"/>
      <c r="C518" s="8"/>
      <c r="D518" s="8"/>
      <c r="E518" s="14"/>
      <c r="F518" s="8"/>
      <c r="G518" s="47"/>
      <c r="H518" s="8"/>
      <c r="J518" s="42"/>
      <c r="K518" s="48"/>
    </row>
    <row r="519" spans="1:11" x14ac:dyDescent="0.3">
      <c r="A519" s="18"/>
      <c r="B519" s="19"/>
      <c r="C519" s="8" t="s">
        <v>406</v>
      </c>
      <c r="D519" s="8"/>
      <c r="E519" s="14"/>
      <c r="F519" s="8"/>
      <c r="G519" s="45" t="s">
        <v>410</v>
      </c>
      <c r="H519" s="8"/>
      <c r="J519" s="42"/>
      <c r="K519" s="46"/>
    </row>
    <row r="520" spans="1:11" x14ac:dyDescent="0.3">
      <c r="A520" s="18"/>
      <c r="B520" s="19"/>
      <c r="C520" s="8"/>
      <c r="D520" s="8"/>
      <c r="E520" s="14"/>
      <c r="F520" s="8"/>
      <c r="G520" s="47"/>
      <c r="H520" s="8"/>
      <c r="J520" s="42"/>
      <c r="K520" s="48"/>
    </row>
    <row r="521" spans="1:11" x14ac:dyDescent="0.3">
      <c r="A521" s="18"/>
      <c r="B521" s="19"/>
      <c r="C521" s="8" t="s">
        <v>406</v>
      </c>
      <c r="D521" s="8"/>
      <c r="E521" s="14"/>
      <c r="F521" s="8"/>
      <c r="G521" s="45" t="s">
        <v>411</v>
      </c>
      <c r="H521" s="8"/>
      <c r="J521" s="42"/>
      <c r="K521" s="46"/>
    </row>
    <row r="522" spans="1:11" x14ac:dyDescent="0.3">
      <c r="A522" s="18"/>
      <c r="B522" s="19"/>
      <c r="C522" s="8"/>
      <c r="D522" s="8"/>
      <c r="E522" s="14"/>
      <c r="F522" s="8"/>
      <c r="G522" s="47"/>
      <c r="H522" s="8"/>
      <c r="J522" s="42"/>
      <c r="K522" s="48"/>
    </row>
    <row r="523" spans="1:11" x14ac:dyDescent="0.3">
      <c r="A523" s="18"/>
      <c r="B523" s="19"/>
      <c r="C523" s="8" t="s">
        <v>406</v>
      </c>
      <c r="D523" s="8"/>
      <c r="E523" s="14"/>
      <c r="F523" s="8"/>
      <c r="G523" s="45" t="s">
        <v>412</v>
      </c>
      <c r="H523" s="8"/>
      <c r="J523" s="42"/>
      <c r="K523" s="46"/>
    </row>
    <row r="524" spans="1:11" x14ac:dyDescent="0.3">
      <c r="A524" s="18"/>
      <c r="B524" s="19"/>
      <c r="C524" s="8"/>
      <c r="D524" s="8"/>
      <c r="E524" s="14"/>
      <c r="F524" s="8"/>
      <c r="G524" s="47"/>
      <c r="H524" s="8"/>
      <c r="J524" s="42"/>
      <c r="K524" s="48"/>
    </row>
    <row r="525" spans="1:11" x14ac:dyDescent="0.3">
      <c r="A525" s="18"/>
      <c r="B525" s="19"/>
      <c r="C525" s="8" t="s">
        <v>406</v>
      </c>
      <c r="D525" s="8"/>
      <c r="E525" s="14"/>
      <c r="F525" s="8"/>
      <c r="G525" s="45" t="s">
        <v>413</v>
      </c>
      <c r="H525" s="8"/>
      <c r="J525" s="42"/>
      <c r="K525" s="46"/>
    </row>
    <row r="526" spans="1:11" x14ac:dyDescent="0.3">
      <c r="A526" s="18"/>
      <c r="B526" s="19"/>
      <c r="C526" s="8"/>
      <c r="D526" s="8"/>
      <c r="E526" s="14"/>
      <c r="F526" s="8"/>
      <c r="G526" s="47"/>
      <c r="H526" s="8"/>
      <c r="J526" s="42"/>
      <c r="K526" s="48"/>
    </row>
    <row r="527" spans="1:11" x14ac:dyDescent="0.3">
      <c r="A527" s="18"/>
      <c r="B527" s="19"/>
      <c r="C527" s="8" t="s">
        <v>406</v>
      </c>
      <c r="D527" s="8"/>
      <c r="E527" s="14"/>
      <c r="F527" s="8"/>
      <c r="G527" s="45" t="s">
        <v>414</v>
      </c>
      <c r="H527" s="8"/>
      <c r="J527" s="42"/>
      <c r="K527" s="46"/>
    </row>
    <row r="528" spans="1:11" x14ac:dyDescent="0.3">
      <c r="A528" s="18"/>
      <c r="B528" s="19"/>
      <c r="C528" s="8"/>
      <c r="D528" s="8"/>
      <c r="E528" s="14"/>
      <c r="F528" s="8"/>
      <c r="G528" s="47"/>
      <c r="H528" s="8"/>
      <c r="J528" s="42"/>
      <c r="K528" s="44"/>
    </row>
    <row r="529" spans="1:13" x14ac:dyDescent="0.3">
      <c r="A529" s="18"/>
      <c r="B529" s="19"/>
      <c r="C529" s="8"/>
      <c r="D529" s="8"/>
      <c r="E529" s="14"/>
      <c r="F529" s="8"/>
      <c r="G529" s="49"/>
      <c r="H529" s="8"/>
      <c r="J529" s="42"/>
      <c r="K529" s="50"/>
    </row>
    <row r="530" spans="1:13" x14ac:dyDescent="0.3">
      <c r="A530" s="18"/>
      <c r="B530" s="19"/>
      <c r="C530" s="8"/>
      <c r="D530" s="8"/>
      <c r="E530" s="14"/>
      <c r="F530" s="8"/>
      <c r="G530" s="8"/>
      <c r="H530" s="8"/>
      <c r="J530" s="42"/>
      <c r="K530" s="44"/>
    </row>
    <row r="531" spans="1:13" x14ac:dyDescent="0.3">
      <c r="A531" s="18"/>
      <c r="B531" s="661" t="s">
        <v>415</v>
      </c>
      <c r="C531" s="662"/>
      <c r="D531" s="662"/>
      <c r="E531" s="662"/>
      <c r="F531" s="662"/>
      <c r="G531" s="662"/>
      <c r="H531" s="662"/>
      <c r="I531" s="17" t="s">
        <v>71</v>
      </c>
      <c r="K531" s="51">
        <f>SUM(K501,K468,K422,K356,K294,K240,K180,K113)</f>
        <v>0</v>
      </c>
    </row>
    <row r="532" spans="1:13" x14ac:dyDescent="0.3">
      <c r="A532" s="18"/>
      <c r="B532" s="19"/>
      <c r="C532" s="8"/>
      <c r="D532" s="8"/>
      <c r="E532" s="14"/>
      <c r="F532" s="8"/>
      <c r="G532" s="8"/>
      <c r="H532" s="8"/>
      <c r="K532" s="52"/>
    </row>
    <row r="533" spans="1:13" ht="14.5" thickBot="1" x14ac:dyDescent="0.35">
      <c r="A533" s="18"/>
      <c r="B533" s="19"/>
      <c r="C533" s="8"/>
      <c r="D533" s="8"/>
      <c r="E533" s="14"/>
      <c r="F533" s="8"/>
      <c r="G533" s="49"/>
      <c r="H533" s="8"/>
      <c r="K533" s="53"/>
    </row>
    <row r="534" spans="1:13" ht="14.5" thickTop="1" x14ac:dyDescent="0.3">
      <c r="A534" s="18"/>
      <c r="B534" s="19"/>
      <c r="C534" s="8"/>
      <c r="D534" s="8"/>
      <c r="E534" s="14"/>
      <c r="F534" s="8"/>
      <c r="G534" s="8"/>
      <c r="H534" s="8"/>
      <c r="K534" s="44"/>
    </row>
    <row r="535" spans="1:13" x14ac:dyDescent="0.3">
      <c r="A535" s="41"/>
      <c r="B535" s="19"/>
      <c r="C535" s="8"/>
      <c r="D535" s="8"/>
      <c r="E535" s="14"/>
      <c r="F535" s="8"/>
      <c r="G535" s="49"/>
      <c r="H535" s="8"/>
      <c r="K535" s="8"/>
      <c r="L535" s="8"/>
      <c r="M535" s="8"/>
    </row>
    <row r="536" spans="1:13" x14ac:dyDescent="0.3">
      <c r="A536" s="41"/>
      <c r="B536" s="19"/>
      <c r="C536" s="8"/>
      <c r="D536" s="8"/>
      <c r="E536" s="14"/>
      <c r="F536" s="8"/>
      <c r="G536" s="8"/>
      <c r="H536" s="8"/>
      <c r="K536" s="8"/>
      <c r="L536" s="8"/>
      <c r="M536" s="8"/>
    </row>
    <row r="537" spans="1:13" x14ac:dyDescent="0.3">
      <c r="A537" s="41"/>
      <c r="B537" s="19"/>
      <c r="C537" s="8"/>
      <c r="D537" s="8"/>
      <c r="E537" s="14"/>
      <c r="F537" s="8"/>
      <c r="G537" s="49"/>
      <c r="H537" s="8"/>
      <c r="K537" s="54"/>
      <c r="L537" s="8"/>
      <c r="M537" s="8"/>
    </row>
    <row r="538" spans="1:13" x14ac:dyDescent="0.3">
      <c r="A538" s="41"/>
      <c r="B538" s="19"/>
      <c r="C538" s="8"/>
      <c r="D538" s="8"/>
      <c r="E538" s="14"/>
      <c r="F538" s="8"/>
      <c r="G538" s="49"/>
      <c r="H538" s="8"/>
      <c r="K538" s="54"/>
      <c r="L538" s="8"/>
      <c r="M538" s="8"/>
    </row>
    <row r="539" spans="1:13" x14ac:dyDescent="0.3">
      <c r="A539" s="41"/>
      <c r="B539" s="19"/>
      <c r="C539" s="8"/>
      <c r="D539" s="8"/>
      <c r="E539" s="14"/>
      <c r="F539" s="8"/>
      <c r="G539" s="8"/>
      <c r="H539" s="8"/>
      <c r="K539" s="54"/>
      <c r="L539" s="8"/>
      <c r="M539" s="8"/>
    </row>
    <row r="540" spans="1:13" x14ac:dyDescent="0.3">
      <c r="A540" s="41"/>
      <c r="B540" s="19"/>
      <c r="C540" s="8"/>
      <c r="D540" s="8"/>
      <c r="E540" s="14"/>
      <c r="F540" s="8"/>
      <c r="G540" s="49"/>
      <c r="H540" s="8"/>
      <c r="K540" s="54"/>
      <c r="L540" s="8"/>
      <c r="M540" s="8"/>
    </row>
    <row r="541" spans="1:13" x14ac:dyDescent="0.3">
      <c r="A541" s="41"/>
      <c r="B541" s="19"/>
      <c r="C541" s="8"/>
      <c r="D541" s="8"/>
      <c r="E541" s="14"/>
      <c r="F541" s="8"/>
      <c r="G541" s="8"/>
      <c r="H541" s="8"/>
      <c r="K541" s="54"/>
      <c r="L541" s="8"/>
      <c r="M541" s="8"/>
    </row>
    <row r="542" spans="1:13" x14ac:dyDescent="0.3">
      <c r="A542" s="41"/>
      <c r="B542" s="19"/>
      <c r="C542" s="8"/>
      <c r="D542" s="8"/>
      <c r="E542" s="14"/>
      <c r="F542" s="8"/>
      <c r="G542" s="49"/>
      <c r="H542" s="8"/>
      <c r="K542" s="54"/>
      <c r="L542" s="8"/>
      <c r="M542" s="8"/>
    </row>
    <row r="543" spans="1:13" x14ac:dyDescent="0.3">
      <c r="A543" s="41"/>
      <c r="B543" s="19"/>
      <c r="C543" s="8"/>
      <c r="D543" s="8"/>
      <c r="E543" s="14"/>
      <c r="F543" s="8"/>
      <c r="G543" s="49"/>
      <c r="H543" s="8"/>
      <c r="K543" s="54"/>
      <c r="L543" s="8"/>
      <c r="M543" s="8"/>
    </row>
    <row r="544" spans="1:13" x14ac:dyDescent="0.3">
      <c r="A544" s="41"/>
      <c r="B544" s="19"/>
      <c r="C544" s="8"/>
      <c r="D544" s="8"/>
      <c r="E544" s="14"/>
      <c r="F544" s="8"/>
      <c r="G544" s="49"/>
      <c r="H544" s="8"/>
      <c r="K544" s="8"/>
      <c r="L544" s="8"/>
      <c r="M544" s="8"/>
    </row>
    <row r="545" spans="1:14" x14ac:dyDescent="0.3">
      <c r="A545" s="41"/>
      <c r="B545" s="19"/>
      <c r="C545" s="8"/>
      <c r="D545" s="8"/>
      <c r="E545" s="14"/>
      <c r="F545" s="8"/>
      <c r="G545" s="49"/>
      <c r="H545" s="8"/>
      <c r="K545" s="8"/>
      <c r="L545" s="8"/>
      <c r="M545" s="8"/>
    </row>
    <row r="546" spans="1:14" x14ac:dyDescent="0.3">
      <c r="A546" s="41"/>
      <c r="B546" s="19"/>
      <c r="C546" s="8"/>
      <c r="D546" s="8"/>
      <c r="E546" s="14"/>
      <c r="F546" s="8"/>
      <c r="G546" s="49"/>
      <c r="H546" s="8"/>
      <c r="K546" s="8"/>
      <c r="L546" s="8"/>
      <c r="M546" s="8"/>
    </row>
    <row r="547" spans="1:14" x14ac:dyDescent="0.3">
      <c r="A547" s="41"/>
      <c r="B547" s="55"/>
      <c r="C547" s="56"/>
      <c r="D547" s="56"/>
      <c r="E547" s="56"/>
      <c r="F547" s="29"/>
      <c r="G547" s="29"/>
      <c r="H547" s="29"/>
      <c r="I547" s="29"/>
      <c r="K547" s="8"/>
      <c r="L547" s="8"/>
      <c r="M547" s="8"/>
    </row>
    <row r="548" spans="1:14" x14ac:dyDescent="0.3">
      <c r="A548" s="41"/>
      <c r="B548" s="8"/>
      <c r="C548" s="8"/>
      <c r="D548" s="8"/>
      <c r="E548" s="8"/>
      <c r="F548" s="8"/>
      <c r="G548" s="8"/>
      <c r="H548" s="8"/>
      <c r="J548" s="57"/>
      <c r="K548" s="8"/>
      <c r="L548" s="8"/>
      <c r="M548" s="8"/>
    </row>
    <row r="549" spans="1:14" x14ac:dyDescent="0.3">
      <c r="A549" s="41"/>
      <c r="B549" s="19"/>
      <c r="C549" s="8"/>
      <c r="D549" s="8"/>
      <c r="E549" s="8"/>
      <c r="F549" s="8"/>
      <c r="G549" s="8"/>
      <c r="H549" s="8"/>
      <c r="I549" s="57"/>
      <c r="J549" s="57"/>
      <c r="K549" s="8"/>
      <c r="L549" s="8"/>
      <c r="M549" s="8"/>
    </row>
    <row r="550" spans="1:14" x14ac:dyDescent="0.3">
      <c r="A550" s="41"/>
      <c r="B550" s="19"/>
      <c r="C550" s="8"/>
      <c r="D550" s="8"/>
      <c r="E550" s="8"/>
      <c r="F550" s="8"/>
      <c r="G550" s="8"/>
      <c r="H550" s="8"/>
      <c r="K550" s="8"/>
      <c r="L550" s="8"/>
      <c r="M550" s="8"/>
    </row>
    <row r="551" spans="1:14" x14ac:dyDescent="0.3">
      <c r="A551" s="41"/>
      <c r="B551" s="19"/>
      <c r="C551" s="8"/>
      <c r="D551" s="8"/>
      <c r="E551" s="8"/>
      <c r="F551" s="8"/>
      <c r="G551" s="8"/>
      <c r="H551" s="8"/>
      <c r="K551" s="8"/>
      <c r="L551" s="8"/>
      <c r="M551" s="8"/>
    </row>
    <row r="552" spans="1:14" x14ac:dyDescent="0.3">
      <c r="A552" s="41"/>
      <c r="B552" s="19"/>
      <c r="C552" s="8"/>
      <c r="D552" s="8"/>
      <c r="E552" s="8"/>
      <c r="F552" s="8"/>
      <c r="G552" s="8"/>
      <c r="H552" s="8"/>
      <c r="K552" s="54"/>
      <c r="L552" s="8"/>
      <c r="M552" s="8"/>
    </row>
    <row r="553" spans="1:14" x14ac:dyDescent="0.3">
      <c r="A553" s="41"/>
      <c r="B553" s="19"/>
      <c r="C553" s="8"/>
      <c r="D553" s="8"/>
      <c r="E553" s="8"/>
      <c r="F553" s="8"/>
      <c r="G553" s="8"/>
      <c r="H553" s="8"/>
      <c r="K553" s="54"/>
      <c r="L553" s="8"/>
      <c r="M553" s="8"/>
    </row>
    <row r="554" spans="1:14" x14ac:dyDescent="0.3">
      <c r="A554" s="41"/>
      <c r="B554" s="19"/>
      <c r="C554" s="8"/>
      <c r="D554" s="8"/>
      <c r="E554" s="8"/>
      <c r="F554" s="8"/>
      <c r="G554" s="8"/>
      <c r="H554" s="8"/>
      <c r="K554" s="54"/>
      <c r="L554" s="8"/>
      <c r="M554" s="8"/>
      <c r="N554" s="8"/>
    </row>
    <row r="555" spans="1:14" x14ac:dyDescent="0.3">
      <c r="A555" s="41"/>
      <c r="B555" s="19"/>
      <c r="C555" s="8"/>
      <c r="D555" s="8"/>
      <c r="E555" s="8"/>
      <c r="F555" s="8"/>
      <c r="G555" s="8"/>
      <c r="H555" s="8"/>
      <c r="K555" s="54"/>
      <c r="L555" s="8"/>
      <c r="M555" s="8"/>
      <c r="N555" s="8"/>
    </row>
    <row r="556" spans="1:14" x14ac:dyDescent="0.3">
      <c r="A556" s="41"/>
      <c r="B556" s="33"/>
      <c r="C556" s="8"/>
      <c r="D556" s="8"/>
      <c r="E556" s="8"/>
      <c r="F556" s="8"/>
      <c r="G556" s="8"/>
      <c r="H556" s="8"/>
      <c r="K556" s="54"/>
      <c r="L556" s="8"/>
      <c r="M556" s="8"/>
      <c r="N556" s="8"/>
    </row>
    <row r="557" spans="1:14" x14ac:dyDescent="0.3">
      <c r="A557" s="41"/>
      <c r="B557" s="19"/>
      <c r="C557" s="8"/>
      <c r="D557" s="8"/>
      <c r="E557" s="8"/>
      <c r="F557" s="8"/>
      <c r="G557" s="8"/>
      <c r="H557" s="8"/>
      <c r="K557" s="54"/>
      <c r="L557" s="8"/>
      <c r="M557" s="8"/>
      <c r="N557" s="8"/>
    </row>
    <row r="558" spans="1:14" x14ac:dyDescent="0.3">
      <c r="A558" s="41"/>
      <c r="B558" s="19"/>
      <c r="C558" s="8"/>
      <c r="D558" s="8"/>
      <c r="E558" s="8"/>
      <c r="F558" s="8"/>
      <c r="G558" s="8"/>
      <c r="H558" s="8"/>
      <c r="K558" s="54"/>
      <c r="L558" s="8"/>
      <c r="M558" s="8"/>
      <c r="N558" s="8"/>
    </row>
    <row r="559" spans="1:14" x14ac:dyDescent="0.3">
      <c r="A559" s="41"/>
      <c r="B559" s="19"/>
      <c r="C559" s="8"/>
      <c r="D559" s="8"/>
      <c r="E559" s="8"/>
      <c r="F559" s="8"/>
      <c r="G559" s="8"/>
      <c r="H559" s="8"/>
      <c r="K559" s="54"/>
      <c r="L559" s="8"/>
      <c r="M559" s="8"/>
      <c r="N559" s="8"/>
    </row>
    <row r="560" spans="1:14" x14ac:dyDescent="0.3">
      <c r="A560" s="41"/>
      <c r="B560" s="19"/>
      <c r="C560" s="8"/>
      <c r="D560" s="8"/>
      <c r="E560" s="8"/>
      <c r="F560" s="8"/>
      <c r="G560" s="8"/>
      <c r="H560" s="8"/>
      <c r="K560" s="54"/>
      <c r="L560" s="8"/>
      <c r="M560" s="8"/>
      <c r="N560" s="8"/>
    </row>
    <row r="561" spans="1:256" x14ac:dyDescent="0.3">
      <c r="A561" s="41"/>
      <c r="B561" s="19"/>
      <c r="C561" s="8"/>
      <c r="D561" s="8"/>
      <c r="E561" s="8"/>
      <c r="F561" s="8"/>
      <c r="G561" s="8"/>
      <c r="H561" s="8"/>
      <c r="K561" s="54"/>
      <c r="L561" s="8"/>
      <c r="M561" s="8"/>
      <c r="N561" s="8"/>
    </row>
    <row r="562" spans="1:256" x14ac:dyDescent="0.3">
      <c r="A562" s="41"/>
      <c r="B562" s="19"/>
      <c r="C562" s="8"/>
      <c r="D562" s="8"/>
      <c r="E562" s="8"/>
      <c r="F562" s="8"/>
      <c r="G562" s="8"/>
      <c r="H562" s="8"/>
      <c r="K562" s="54"/>
      <c r="L562" s="8"/>
      <c r="M562" s="8"/>
      <c r="N562" s="8"/>
    </row>
    <row r="563" spans="1:256" x14ac:dyDescent="0.3">
      <c r="A563" s="41"/>
      <c r="B563" s="19"/>
      <c r="C563" s="8"/>
      <c r="D563" s="8"/>
      <c r="E563" s="8"/>
      <c r="F563" s="8"/>
      <c r="G563" s="8"/>
      <c r="H563" s="8"/>
      <c r="K563" s="54"/>
      <c r="L563" s="8"/>
      <c r="M563" s="8"/>
      <c r="N563" s="8"/>
    </row>
    <row r="564" spans="1:256" x14ac:dyDescent="0.3">
      <c r="A564" s="41"/>
      <c r="B564" s="19"/>
      <c r="C564" s="8"/>
      <c r="D564" s="8"/>
      <c r="E564" s="8"/>
      <c r="F564" s="8"/>
      <c r="G564" s="8"/>
      <c r="H564" s="8"/>
      <c r="K564" s="54"/>
      <c r="L564" s="8"/>
      <c r="M564" s="8"/>
      <c r="N564" s="8"/>
    </row>
    <row r="565" spans="1:256" x14ac:dyDescent="0.3">
      <c r="A565" s="41"/>
      <c r="B565" s="19"/>
      <c r="C565" s="8"/>
      <c r="D565" s="8"/>
      <c r="E565" s="8"/>
      <c r="F565" s="8"/>
      <c r="G565" s="8"/>
      <c r="H565" s="8"/>
      <c r="K565" s="54"/>
      <c r="L565" s="8"/>
      <c r="M565" s="8"/>
      <c r="N565" s="8"/>
    </row>
    <row r="566" spans="1:256" x14ac:dyDescent="0.3">
      <c r="A566" s="41"/>
      <c r="B566" s="19"/>
      <c r="C566" s="8"/>
      <c r="D566" s="8"/>
      <c r="E566" s="8"/>
      <c r="F566" s="8"/>
      <c r="G566" s="8"/>
      <c r="H566" s="8"/>
      <c r="K566" s="54"/>
      <c r="L566" s="8"/>
      <c r="M566" s="8"/>
      <c r="N566" s="8"/>
    </row>
    <row r="567" spans="1:256" x14ac:dyDescent="0.3">
      <c r="A567" s="41"/>
      <c r="B567" s="19"/>
      <c r="C567" s="8"/>
      <c r="D567" s="8"/>
      <c r="E567" s="8"/>
      <c r="F567" s="8"/>
      <c r="G567" s="8"/>
      <c r="H567" s="8"/>
      <c r="K567" s="54"/>
      <c r="L567" s="8"/>
      <c r="M567" s="8"/>
      <c r="N567" s="8"/>
    </row>
    <row r="568" spans="1:256" x14ac:dyDescent="0.3">
      <c r="A568" s="41"/>
      <c r="B568" s="19"/>
      <c r="C568" s="8"/>
      <c r="D568" s="8"/>
      <c r="E568" s="8"/>
      <c r="F568" s="8"/>
      <c r="G568" s="8"/>
      <c r="H568" s="8"/>
      <c r="K568" s="54"/>
      <c r="L568" s="8"/>
      <c r="M568" s="8"/>
      <c r="N568" s="8"/>
    </row>
    <row r="569" spans="1:256" x14ac:dyDescent="0.3">
      <c r="A569" s="41"/>
      <c r="B569" s="19"/>
      <c r="C569" s="8"/>
      <c r="D569" s="8"/>
      <c r="E569" s="8"/>
      <c r="F569" s="8"/>
      <c r="G569" s="8"/>
      <c r="H569" s="8"/>
      <c r="K569" s="54"/>
      <c r="L569" s="8"/>
      <c r="M569" s="8"/>
      <c r="N569" s="8"/>
    </row>
    <row r="570" spans="1:256" x14ac:dyDescent="0.3">
      <c r="A570" s="41"/>
      <c r="B570" s="19"/>
      <c r="C570" s="14"/>
      <c r="D570" s="14"/>
      <c r="E570" s="14"/>
      <c r="F570" s="14"/>
      <c r="G570" s="14"/>
      <c r="H570" s="14"/>
      <c r="I570" s="14"/>
      <c r="J570" s="14"/>
      <c r="K570" s="54"/>
      <c r="L570" s="14"/>
      <c r="M570" s="14"/>
      <c r="N570" s="14"/>
      <c r="O570" s="58"/>
      <c r="P570" s="58"/>
      <c r="Q570" s="58"/>
      <c r="R570" s="58"/>
      <c r="S570" s="58"/>
      <c r="T570" s="58"/>
      <c r="U570" s="58"/>
      <c r="V570" s="58"/>
      <c r="W570" s="58"/>
      <c r="X570" s="58"/>
      <c r="Y570" s="58"/>
      <c r="Z570" s="58"/>
      <c r="AA570" s="58"/>
      <c r="AB570" s="58"/>
      <c r="AC570" s="58"/>
      <c r="AD570" s="58"/>
      <c r="AE570" s="58"/>
      <c r="AF570" s="58"/>
      <c r="AG570" s="58"/>
      <c r="AH570" s="58"/>
      <c r="AI570" s="58"/>
      <c r="AJ570" s="58"/>
      <c r="AK570" s="58"/>
      <c r="AL570" s="58"/>
      <c r="AM570" s="58"/>
      <c r="AN570" s="58"/>
      <c r="AO570" s="58"/>
      <c r="AP570" s="58"/>
      <c r="AQ570" s="58"/>
      <c r="AR570" s="58"/>
      <c r="AS570" s="58"/>
      <c r="AT570" s="58"/>
      <c r="AU570" s="58"/>
      <c r="AV570" s="58"/>
      <c r="AW570" s="58"/>
      <c r="AX570" s="58"/>
      <c r="AY570" s="58"/>
      <c r="AZ570" s="58"/>
      <c r="BA570" s="58"/>
      <c r="BB570" s="58"/>
      <c r="BC570" s="58"/>
      <c r="BD570" s="58"/>
      <c r="BE570" s="58"/>
      <c r="BF570" s="58"/>
      <c r="BG570" s="58"/>
      <c r="BH570" s="58"/>
      <c r="BI570" s="58"/>
      <c r="BJ570" s="58"/>
      <c r="BK570" s="58"/>
      <c r="BL570" s="58"/>
      <c r="BM570" s="58"/>
      <c r="BN570" s="58"/>
      <c r="BO570" s="58"/>
      <c r="BP570" s="58"/>
      <c r="BQ570" s="58"/>
      <c r="BR570" s="58"/>
      <c r="BS570" s="58"/>
      <c r="BT570" s="58"/>
      <c r="BU570" s="58"/>
      <c r="BV570" s="58"/>
      <c r="BW570" s="58"/>
      <c r="BX570" s="58"/>
      <c r="BY570" s="58"/>
      <c r="BZ570" s="58"/>
      <c r="CA570" s="58"/>
      <c r="CB570" s="58"/>
      <c r="CC570" s="58"/>
      <c r="CD570" s="58"/>
      <c r="CE570" s="58"/>
      <c r="CF570" s="58"/>
      <c r="CG570" s="58"/>
      <c r="CH570" s="58"/>
      <c r="CI570" s="58"/>
      <c r="CJ570" s="58"/>
      <c r="CK570" s="58"/>
      <c r="CL570" s="58"/>
      <c r="CM570" s="58"/>
      <c r="CN570" s="58"/>
      <c r="CO570" s="58"/>
      <c r="CP570" s="58"/>
      <c r="CQ570" s="58"/>
      <c r="CR570" s="58"/>
      <c r="CS570" s="58"/>
      <c r="CT570" s="58"/>
      <c r="CU570" s="58"/>
      <c r="CV570" s="58"/>
      <c r="CW570" s="58"/>
      <c r="CX570" s="58"/>
      <c r="CY570" s="58"/>
      <c r="CZ570" s="58"/>
      <c r="DA570" s="58"/>
      <c r="DB570" s="58"/>
      <c r="DC570" s="58"/>
      <c r="DD570" s="58"/>
      <c r="DE570" s="58"/>
      <c r="DF570" s="58"/>
      <c r="DG570" s="58"/>
      <c r="DH570" s="58"/>
      <c r="DI570" s="58"/>
      <c r="DJ570" s="58"/>
      <c r="DK570" s="58"/>
      <c r="DL570" s="58"/>
      <c r="DM570" s="58"/>
      <c r="DN570" s="58"/>
      <c r="DO570" s="58"/>
      <c r="DP570" s="58"/>
      <c r="DQ570" s="58"/>
      <c r="DR570" s="58"/>
      <c r="DS570" s="58"/>
      <c r="DT570" s="58"/>
      <c r="DU570" s="58"/>
      <c r="DV570" s="58"/>
      <c r="DW570" s="58"/>
      <c r="DX570" s="58"/>
      <c r="DY570" s="58"/>
      <c r="DZ570" s="58"/>
      <c r="EA570" s="58"/>
      <c r="EB570" s="58"/>
      <c r="EC570" s="58"/>
      <c r="ED570" s="58"/>
      <c r="EE570" s="58"/>
      <c r="EF570" s="58"/>
      <c r="EG570" s="58"/>
      <c r="EH570" s="58"/>
      <c r="EI570" s="58"/>
      <c r="EJ570" s="58"/>
      <c r="EK570" s="58"/>
      <c r="EL570" s="58"/>
      <c r="EM570" s="58"/>
      <c r="EN570" s="58"/>
      <c r="EO570" s="58"/>
      <c r="EP570" s="58"/>
      <c r="EQ570" s="58"/>
      <c r="ER570" s="58"/>
      <c r="ES570" s="58"/>
      <c r="ET570" s="58"/>
      <c r="EU570" s="58"/>
      <c r="EV570" s="58"/>
      <c r="EW570" s="58"/>
      <c r="EX570" s="58"/>
      <c r="EY570" s="58"/>
      <c r="EZ570" s="58"/>
      <c r="FA570" s="58"/>
      <c r="FB570" s="58"/>
      <c r="FC570" s="58"/>
      <c r="FD570" s="58"/>
      <c r="FE570" s="58"/>
      <c r="FF570" s="58"/>
      <c r="FG570" s="58"/>
      <c r="FH570" s="58"/>
      <c r="FI570" s="58"/>
      <c r="FJ570" s="58"/>
      <c r="FK570" s="58"/>
      <c r="FL570" s="58"/>
      <c r="FM570" s="58"/>
      <c r="FN570" s="58"/>
      <c r="FO570" s="58"/>
      <c r="FP570" s="58"/>
      <c r="FQ570" s="58"/>
      <c r="FR570" s="58"/>
      <c r="FS570" s="58"/>
      <c r="FT570" s="58"/>
      <c r="FU570" s="58"/>
      <c r="FV570" s="58"/>
      <c r="FW570" s="58"/>
      <c r="FX570" s="58"/>
      <c r="FY570" s="58"/>
      <c r="FZ570" s="58"/>
      <c r="GA570" s="58"/>
      <c r="GB570" s="58"/>
      <c r="GC570" s="58"/>
      <c r="GD570" s="58"/>
      <c r="GE570" s="58"/>
      <c r="GF570" s="58"/>
      <c r="GG570" s="58"/>
      <c r="GH570" s="58"/>
      <c r="GI570" s="58"/>
      <c r="GJ570" s="58"/>
      <c r="GK570" s="58"/>
      <c r="GL570" s="58"/>
      <c r="GM570" s="58"/>
      <c r="GN570" s="58"/>
      <c r="GO570" s="58"/>
      <c r="GP570" s="58"/>
      <c r="GQ570" s="58"/>
      <c r="GR570" s="58"/>
      <c r="GS570" s="58"/>
      <c r="GT570" s="58"/>
      <c r="GU570" s="58"/>
      <c r="GV570" s="58"/>
      <c r="GW570" s="58"/>
      <c r="GX570" s="58"/>
      <c r="GY570" s="58"/>
      <c r="GZ570" s="58"/>
      <c r="HA570" s="58"/>
      <c r="HB570" s="58"/>
      <c r="HC570" s="58"/>
      <c r="HD570" s="58"/>
      <c r="HE570" s="58"/>
      <c r="HF570" s="58"/>
      <c r="HG570" s="58"/>
      <c r="HH570" s="58"/>
      <c r="HI570" s="58"/>
      <c r="HJ570" s="58"/>
      <c r="HK570" s="58"/>
      <c r="HL570" s="58"/>
      <c r="HM570" s="58"/>
      <c r="HN570" s="58"/>
      <c r="HO570" s="58"/>
      <c r="HP570" s="58"/>
      <c r="HQ570" s="58"/>
      <c r="HR570" s="58"/>
      <c r="HS570" s="58"/>
      <c r="HT570" s="58"/>
      <c r="HU570" s="58"/>
      <c r="HV570" s="58"/>
      <c r="HW570" s="58"/>
      <c r="HX570" s="58"/>
      <c r="HY570" s="58"/>
      <c r="HZ570" s="58"/>
      <c r="IA570" s="58"/>
      <c r="IB570" s="58"/>
      <c r="IC570" s="58"/>
      <c r="ID570" s="58"/>
      <c r="IE570" s="58"/>
      <c r="IF570" s="58"/>
      <c r="IG570" s="58"/>
      <c r="IH570" s="58"/>
      <c r="II570" s="58"/>
      <c r="IJ570" s="58"/>
      <c r="IK570" s="58"/>
      <c r="IL570" s="58"/>
      <c r="IM570" s="58"/>
      <c r="IN570" s="58"/>
      <c r="IO570" s="58"/>
      <c r="IP570" s="58"/>
      <c r="IQ570" s="58"/>
      <c r="IR570" s="58"/>
      <c r="IS570" s="58"/>
      <c r="IT570" s="58"/>
      <c r="IU570" s="58"/>
      <c r="IV570" s="58"/>
    </row>
    <row r="571" spans="1:256" x14ac:dyDescent="0.3">
      <c r="A571" s="41"/>
      <c r="B571" s="19"/>
      <c r="C571" s="14"/>
      <c r="D571" s="14"/>
      <c r="E571" s="14"/>
      <c r="F571" s="14"/>
      <c r="G571" s="14"/>
      <c r="H571" s="14"/>
      <c r="I571" s="14"/>
      <c r="J571" s="14"/>
      <c r="K571" s="54"/>
      <c r="L571" s="14"/>
      <c r="M571" s="14"/>
      <c r="N571" s="14"/>
      <c r="O571" s="58"/>
      <c r="P571" s="58"/>
      <c r="Q571" s="58"/>
      <c r="R571" s="58"/>
      <c r="S571" s="58"/>
      <c r="T571" s="58"/>
      <c r="U571" s="58"/>
      <c r="V571" s="58"/>
      <c r="W571" s="58"/>
      <c r="X571" s="58"/>
      <c r="Y571" s="58"/>
      <c r="Z571" s="58"/>
      <c r="AA571" s="58"/>
      <c r="AB571" s="58"/>
      <c r="AC571" s="58"/>
      <c r="AD571" s="58"/>
      <c r="AE571" s="58"/>
      <c r="AF571" s="58"/>
      <c r="AG571" s="58"/>
      <c r="AH571" s="58"/>
      <c r="AI571" s="58"/>
      <c r="AJ571" s="58"/>
      <c r="AK571" s="58"/>
      <c r="AL571" s="58"/>
      <c r="AM571" s="58"/>
      <c r="AN571" s="58"/>
      <c r="AO571" s="58"/>
      <c r="AP571" s="58"/>
      <c r="AQ571" s="58"/>
      <c r="AR571" s="58"/>
      <c r="AS571" s="58"/>
      <c r="AT571" s="58"/>
      <c r="AU571" s="58"/>
      <c r="AV571" s="58"/>
      <c r="AW571" s="58"/>
      <c r="AX571" s="58"/>
      <c r="AY571" s="58"/>
      <c r="AZ571" s="58"/>
      <c r="BA571" s="58"/>
      <c r="BB571" s="58"/>
      <c r="BC571" s="58"/>
      <c r="BD571" s="58"/>
      <c r="BE571" s="58"/>
      <c r="BF571" s="58"/>
      <c r="BG571" s="58"/>
      <c r="BH571" s="58"/>
      <c r="BI571" s="58"/>
      <c r="BJ571" s="58"/>
      <c r="BK571" s="58"/>
      <c r="BL571" s="58"/>
      <c r="BM571" s="58"/>
      <c r="BN571" s="58"/>
      <c r="BO571" s="58"/>
      <c r="BP571" s="58"/>
      <c r="BQ571" s="58"/>
      <c r="BR571" s="58"/>
      <c r="BS571" s="58"/>
      <c r="BT571" s="58"/>
      <c r="BU571" s="58"/>
      <c r="BV571" s="58"/>
      <c r="BW571" s="58"/>
      <c r="BX571" s="58"/>
      <c r="BY571" s="58"/>
      <c r="BZ571" s="58"/>
      <c r="CA571" s="58"/>
      <c r="CB571" s="58"/>
      <c r="CC571" s="58"/>
      <c r="CD571" s="58"/>
      <c r="CE571" s="58"/>
      <c r="CF571" s="58"/>
      <c r="CG571" s="58"/>
      <c r="CH571" s="58"/>
      <c r="CI571" s="58"/>
      <c r="CJ571" s="58"/>
      <c r="CK571" s="58"/>
      <c r="CL571" s="58"/>
      <c r="CM571" s="58"/>
      <c r="CN571" s="58"/>
      <c r="CO571" s="58"/>
      <c r="CP571" s="58"/>
      <c r="CQ571" s="58"/>
      <c r="CR571" s="58"/>
      <c r="CS571" s="58"/>
      <c r="CT571" s="58"/>
      <c r="CU571" s="58"/>
      <c r="CV571" s="58"/>
      <c r="CW571" s="58"/>
      <c r="CX571" s="58"/>
      <c r="CY571" s="58"/>
      <c r="CZ571" s="58"/>
      <c r="DA571" s="58"/>
      <c r="DB571" s="58"/>
      <c r="DC571" s="58"/>
      <c r="DD571" s="58"/>
      <c r="DE571" s="58"/>
      <c r="DF571" s="58"/>
      <c r="DG571" s="58"/>
      <c r="DH571" s="58"/>
      <c r="DI571" s="58"/>
      <c r="DJ571" s="58"/>
      <c r="DK571" s="58"/>
      <c r="DL571" s="58"/>
      <c r="DM571" s="58"/>
      <c r="DN571" s="58"/>
      <c r="DO571" s="58"/>
      <c r="DP571" s="58"/>
      <c r="DQ571" s="58"/>
      <c r="DR571" s="58"/>
      <c r="DS571" s="58"/>
      <c r="DT571" s="58"/>
      <c r="DU571" s="58"/>
      <c r="DV571" s="58"/>
      <c r="DW571" s="58"/>
      <c r="DX571" s="58"/>
      <c r="DY571" s="58"/>
      <c r="DZ571" s="58"/>
      <c r="EA571" s="58"/>
      <c r="EB571" s="58"/>
      <c r="EC571" s="58"/>
      <c r="ED571" s="58"/>
      <c r="EE571" s="58"/>
      <c r="EF571" s="58"/>
      <c r="EG571" s="58"/>
      <c r="EH571" s="58"/>
      <c r="EI571" s="58"/>
      <c r="EJ571" s="58"/>
      <c r="EK571" s="58"/>
      <c r="EL571" s="58"/>
      <c r="EM571" s="58"/>
      <c r="EN571" s="58"/>
      <c r="EO571" s="58"/>
      <c r="EP571" s="58"/>
      <c r="EQ571" s="58"/>
      <c r="ER571" s="58"/>
      <c r="ES571" s="58"/>
      <c r="ET571" s="58"/>
      <c r="EU571" s="58"/>
      <c r="EV571" s="58"/>
      <c r="EW571" s="58"/>
      <c r="EX571" s="58"/>
      <c r="EY571" s="58"/>
      <c r="EZ571" s="58"/>
      <c r="FA571" s="58"/>
      <c r="FB571" s="58"/>
      <c r="FC571" s="58"/>
      <c r="FD571" s="58"/>
      <c r="FE571" s="58"/>
      <c r="FF571" s="58"/>
      <c r="FG571" s="58"/>
      <c r="FH571" s="58"/>
      <c r="FI571" s="58"/>
      <c r="FJ571" s="58"/>
      <c r="FK571" s="58"/>
      <c r="FL571" s="58"/>
      <c r="FM571" s="58"/>
      <c r="FN571" s="58"/>
      <c r="FO571" s="58"/>
      <c r="FP571" s="58"/>
      <c r="FQ571" s="58"/>
      <c r="FR571" s="58"/>
      <c r="FS571" s="58"/>
      <c r="FT571" s="58"/>
      <c r="FU571" s="58"/>
      <c r="FV571" s="58"/>
      <c r="FW571" s="58"/>
      <c r="FX571" s="58"/>
      <c r="FY571" s="58"/>
      <c r="FZ571" s="58"/>
      <c r="GA571" s="58"/>
      <c r="GB571" s="58"/>
      <c r="GC571" s="58"/>
      <c r="GD571" s="58"/>
      <c r="GE571" s="58"/>
      <c r="GF571" s="58"/>
      <c r="GG571" s="58"/>
      <c r="GH571" s="58"/>
      <c r="GI571" s="58"/>
      <c r="GJ571" s="58"/>
      <c r="GK571" s="58"/>
      <c r="GL571" s="58"/>
      <c r="GM571" s="58"/>
      <c r="GN571" s="58"/>
      <c r="GO571" s="58"/>
      <c r="GP571" s="58"/>
      <c r="GQ571" s="58"/>
      <c r="GR571" s="58"/>
      <c r="GS571" s="58"/>
      <c r="GT571" s="58"/>
      <c r="GU571" s="58"/>
      <c r="GV571" s="58"/>
      <c r="GW571" s="58"/>
      <c r="GX571" s="58"/>
      <c r="GY571" s="58"/>
      <c r="GZ571" s="58"/>
      <c r="HA571" s="58"/>
      <c r="HB571" s="58"/>
      <c r="HC571" s="58"/>
      <c r="HD571" s="58"/>
      <c r="HE571" s="58"/>
      <c r="HF571" s="58"/>
      <c r="HG571" s="58"/>
      <c r="HH571" s="58"/>
      <c r="HI571" s="58"/>
      <c r="HJ571" s="58"/>
      <c r="HK571" s="58"/>
      <c r="HL571" s="58"/>
      <c r="HM571" s="58"/>
      <c r="HN571" s="58"/>
      <c r="HO571" s="58"/>
      <c r="HP571" s="58"/>
      <c r="HQ571" s="58"/>
      <c r="HR571" s="58"/>
      <c r="HS571" s="58"/>
      <c r="HT571" s="58"/>
      <c r="HU571" s="58"/>
      <c r="HV571" s="58"/>
      <c r="HW571" s="58"/>
      <c r="HX571" s="58"/>
      <c r="HY571" s="58"/>
      <c r="HZ571" s="58"/>
      <c r="IA571" s="58"/>
      <c r="IB571" s="58"/>
      <c r="IC571" s="58"/>
      <c r="ID571" s="58"/>
      <c r="IE571" s="58"/>
      <c r="IF571" s="58"/>
      <c r="IG571" s="58"/>
      <c r="IH571" s="58"/>
      <c r="II571" s="58"/>
      <c r="IJ571" s="58"/>
      <c r="IK571" s="58"/>
      <c r="IL571" s="58"/>
      <c r="IM571" s="58"/>
      <c r="IN571" s="58"/>
      <c r="IO571" s="58"/>
      <c r="IP571" s="58"/>
      <c r="IQ571" s="58"/>
      <c r="IR571" s="58"/>
      <c r="IS571" s="58"/>
      <c r="IT571" s="58"/>
      <c r="IU571" s="58"/>
      <c r="IV571" s="58"/>
    </row>
    <row r="572" spans="1:256" x14ac:dyDescent="0.3">
      <c r="A572" s="41"/>
      <c r="B572" s="19"/>
      <c r="C572" s="8"/>
      <c r="D572" s="8"/>
      <c r="E572" s="8"/>
      <c r="F572" s="8"/>
      <c r="G572" s="8"/>
      <c r="H572" s="8"/>
      <c r="K572" s="54"/>
      <c r="L572" s="8"/>
      <c r="M572" s="8"/>
      <c r="N572" s="8"/>
    </row>
    <row r="573" spans="1:256" x14ac:dyDescent="0.3">
      <c r="A573" s="41"/>
      <c r="B573" s="19"/>
      <c r="C573" s="8"/>
      <c r="D573" s="8"/>
      <c r="E573" s="8"/>
      <c r="F573" s="8"/>
      <c r="G573" s="8"/>
      <c r="H573" s="8"/>
      <c r="K573" s="59"/>
      <c r="L573" s="8"/>
      <c r="M573" s="8"/>
      <c r="N573" s="8"/>
    </row>
    <row r="574" spans="1:256" x14ac:dyDescent="0.3">
      <c r="A574" s="41"/>
      <c r="B574" s="10"/>
      <c r="C574" s="8"/>
      <c r="D574" s="8"/>
      <c r="E574" s="8"/>
      <c r="F574" s="8"/>
      <c r="G574" s="8"/>
      <c r="H574" s="8"/>
      <c r="K574" s="59"/>
      <c r="L574" s="8"/>
      <c r="M574" s="8"/>
      <c r="N574" s="8"/>
    </row>
    <row r="575" spans="1:256" x14ac:dyDescent="0.3">
      <c r="A575" s="41"/>
      <c r="B575" s="10"/>
      <c r="C575" s="8"/>
      <c r="D575" s="8"/>
      <c r="E575" s="8"/>
      <c r="F575" s="8"/>
      <c r="G575" s="8"/>
      <c r="H575" s="8"/>
      <c r="K575" s="59"/>
      <c r="L575" s="8"/>
      <c r="M575" s="8"/>
      <c r="N575" s="8"/>
    </row>
    <row r="576" spans="1:256" x14ac:dyDescent="0.3">
      <c r="A576" s="41"/>
      <c r="B576" s="10"/>
      <c r="C576" s="8"/>
      <c r="D576" s="8"/>
      <c r="E576" s="8"/>
      <c r="F576" s="8"/>
      <c r="G576" s="8"/>
      <c r="H576" s="8"/>
      <c r="K576" s="59"/>
      <c r="L576" s="8"/>
      <c r="M576" s="8"/>
      <c r="N576" s="8"/>
    </row>
    <row r="577" spans="1:14" x14ac:dyDescent="0.3">
      <c r="A577" s="41"/>
      <c r="B577" s="10"/>
      <c r="C577" s="8"/>
      <c r="D577" s="8"/>
      <c r="E577" s="8"/>
      <c r="F577" s="8"/>
      <c r="G577" s="8"/>
      <c r="H577" s="8"/>
      <c r="K577" s="59"/>
      <c r="L577" s="8"/>
      <c r="M577" s="8"/>
      <c r="N577" s="8"/>
    </row>
    <row r="578" spans="1:14" x14ac:dyDescent="0.3">
      <c r="A578" s="41"/>
      <c r="B578" s="10"/>
      <c r="C578" s="8"/>
      <c r="D578" s="8"/>
      <c r="E578" s="8"/>
      <c r="F578" s="8"/>
      <c r="G578" s="8"/>
      <c r="H578" s="8"/>
      <c r="K578" s="59"/>
      <c r="L578" s="8"/>
      <c r="M578" s="8"/>
      <c r="N578" s="8"/>
    </row>
    <row r="579" spans="1:14" x14ac:dyDescent="0.3">
      <c r="A579" s="41"/>
      <c r="B579" s="10"/>
      <c r="C579" s="8"/>
      <c r="D579" s="8"/>
      <c r="E579" s="8"/>
      <c r="F579" s="8"/>
      <c r="G579" s="8"/>
      <c r="H579" s="8"/>
      <c r="K579" s="59"/>
      <c r="L579" s="8"/>
      <c r="M579" s="8"/>
      <c r="N579" s="8"/>
    </row>
    <row r="580" spans="1:14" x14ac:dyDescent="0.3">
      <c r="A580" s="41"/>
      <c r="B580" s="10"/>
      <c r="C580" s="8"/>
      <c r="D580" s="8"/>
      <c r="E580" s="8"/>
      <c r="F580" s="8"/>
      <c r="G580" s="8"/>
      <c r="H580" s="8"/>
      <c r="K580" s="59"/>
      <c r="L580" s="8"/>
      <c r="M580" s="8"/>
      <c r="N580" s="8"/>
    </row>
  </sheetData>
  <mergeCells count="3">
    <mergeCell ref="B69:J69"/>
    <mergeCell ref="B531:H531"/>
    <mergeCell ref="E65:H65"/>
  </mergeCells>
  <pageMargins left="0.7" right="0.7" top="0.75" bottom="0.75" header="0.3" footer="0.3"/>
  <pageSetup scale="50" orientation="portrait" r:id="rId1"/>
  <rowBreaks count="3" manualBreakCount="3">
    <brk id="68" max="16383" man="1"/>
    <brk id="411" max="10" man="1"/>
    <brk id="509"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view="pageBreakPreview" zoomScaleNormal="100" zoomScaleSheetLayoutView="100" workbookViewId="0">
      <selection activeCell="F10" sqref="F10"/>
    </sheetView>
  </sheetViews>
  <sheetFormatPr defaultColWidth="8.90625" defaultRowHeight="14.5" x14ac:dyDescent="0.35"/>
  <cols>
    <col min="1" max="1" width="10.90625" style="599" customWidth="1"/>
    <col min="2" max="4" width="15.453125" style="599" customWidth="1"/>
    <col min="5" max="5" width="27.453125" style="599" customWidth="1"/>
    <col min="6" max="7" width="10.90625" style="600" customWidth="1"/>
    <col min="8" max="8" width="14" style="601" customWidth="1"/>
    <col min="9" max="9" width="17.90625" style="601" customWidth="1"/>
    <col min="10" max="16384" width="8.90625" style="599"/>
  </cols>
  <sheetData>
    <row r="1" spans="1:9" ht="15.5" x14ac:dyDescent="0.35">
      <c r="B1" s="538" t="s">
        <v>770</v>
      </c>
    </row>
    <row r="2" spans="1:9" ht="15.5" x14ac:dyDescent="0.35">
      <c r="A2" s="602"/>
      <c r="B2" s="85" t="s">
        <v>778</v>
      </c>
      <c r="E2" s="603"/>
      <c r="F2" s="604"/>
      <c r="G2" s="604"/>
      <c r="H2" s="605"/>
      <c r="I2" s="605"/>
    </row>
    <row r="3" spans="1:9" s="609" customFormat="1" x14ac:dyDescent="0.35">
      <c r="A3" s="606" t="s">
        <v>51</v>
      </c>
      <c r="B3" s="742" t="s">
        <v>69</v>
      </c>
      <c r="C3" s="743"/>
      <c r="D3" s="743"/>
      <c r="E3" s="744"/>
      <c r="F3" s="606" t="s">
        <v>46</v>
      </c>
      <c r="G3" s="607" t="s">
        <v>482</v>
      </c>
      <c r="H3" s="608" t="s">
        <v>483</v>
      </c>
      <c r="I3" s="608" t="s">
        <v>484</v>
      </c>
    </row>
    <row r="4" spans="1:9" ht="15" x14ac:dyDescent="0.35">
      <c r="A4" s="602"/>
      <c r="B4" s="745" t="s">
        <v>753</v>
      </c>
      <c r="C4" s="746"/>
      <c r="D4" s="746"/>
      <c r="E4" s="747"/>
      <c r="F4" s="604"/>
      <c r="G4" s="604"/>
      <c r="H4" s="605"/>
      <c r="I4" s="605"/>
    </row>
    <row r="5" spans="1:9" ht="15.5" x14ac:dyDescent="0.35">
      <c r="A5" s="97"/>
      <c r="B5" s="85"/>
      <c r="C5" s="548"/>
      <c r="D5" s="548"/>
      <c r="E5" s="544"/>
      <c r="F5" s="551"/>
      <c r="G5" s="101"/>
      <c r="H5" s="550"/>
      <c r="I5" s="610"/>
    </row>
    <row r="6" spans="1:9" ht="15.5" x14ac:dyDescent="0.35">
      <c r="A6" s="97">
        <v>1</v>
      </c>
      <c r="B6" s="611" t="s">
        <v>754</v>
      </c>
      <c r="C6" s="548"/>
      <c r="D6" s="543"/>
      <c r="E6" s="544"/>
      <c r="F6" s="97" t="s">
        <v>36</v>
      </c>
      <c r="G6" s="97">
        <v>60</v>
      </c>
      <c r="H6" s="612"/>
      <c r="I6" s="612">
        <f t="shared" ref="I6" si="0">G6*H6</f>
        <v>0</v>
      </c>
    </row>
    <row r="7" spans="1:9" ht="15.5" x14ac:dyDescent="0.35">
      <c r="A7" s="97"/>
      <c r="B7" s="613"/>
      <c r="C7" s="548"/>
      <c r="D7" s="548"/>
      <c r="E7" s="544"/>
      <c r="F7" s="97"/>
      <c r="G7" s="581"/>
      <c r="H7" s="550"/>
      <c r="I7" s="614"/>
    </row>
    <row r="8" spans="1:9" s="533" customFormat="1" ht="22" x14ac:dyDescent="0.4">
      <c r="A8" s="97">
        <v>2</v>
      </c>
      <c r="B8" s="611" t="s">
        <v>755</v>
      </c>
      <c r="C8" s="615"/>
      <c r="D8" s="616"/>
      <c r="E8" s="617"/>
      <c r="F8" s="97" t="s">
        <v>756</v>
      </c>
      <c r="G8" s="97">
        <v>190</v>
      </c>
      <c r="H8" s="612"/>
      <c r="I8" s="612">
        <f t="shared" ref="I8:I24" si="1">G8*H8</f>
        <v>0</v>
      </c>
    </row>
    <row r="9" spans="1:9" s="533" customFormat="1" ht="15.5" x14ac:dyDescent="0.35">
      <c r="A9" s="97"/>
      <c r="B9" s="748"/>
      <c r="C9" s="749"/>
      <c r="D9" s="616"/>
      <c r="E9" s="617"/>
      <c r="F9" s="97"/>
      <c r="G9" s="97"/>
      <c r="H9" s="612"/>
      <c r="I9" s="612"/>
    </row>
    <row r="10" spans="1:9" s="619" customFormat="1" ht="15" x14ac:dyDescent="0.35">
      <c r="A10" s="163">
        <v>3</v>
      </c>
      <c r="B10" s="736" t="s">
        <v>757</v>
      </c>
      <c r="C10" s="737"/>
      <c r="D10" s="737"/>
      <c r="E10" s="738"/>
      <c r="F10" s="163" t="s">
        <v>756</v>
      </c>
      <c r="G10" s="163">
        <v>180</v>
      </c>
      <c r="H10" s="618"/>
      <c r="I10" s="618">
        <f t="shared" si="1"/>
        <v>0</v>
      </c>
    </row>
    <row r="11" spans="1:9" s="533" customFormat="1" ht="15.5" x14ac:dyDescent="0.35">
      <c r="A11" s="97"/>
      <c r="B11" s="620"/>
      <c r="C11" s="621"/>
      <c r="D11" s="616"/>
      <c r="E11" s="617"/>
      <c r="F11" s="97"/>
      <c r="G11" s="97"/>
      <c r="H11" s="612"/>
      <c r="I11" s="612"/>
    </row>
    <row r="12" spans="1:9" s="619" customFormat="1" ht="15" x14ac:dyDescent="0.35">
      <c r="A12" s="163">
        <v>4</v>
      </c>
      <c r="B12" s="736" t="s">
        <v>758</v>
      </c>
      <c r="C12" s="737"/>
      <c r="D12" s="737"/>
      <c r="E12" s="738"/>
      <c r="F12" s="163" t="s">
        <v>32</v>
      </c>
      <c r="G12" s="163">
        <v>1</v>
      </c>
      <c r="H12" s="618"/>
      <c r="I12" s="618">
        <f t="shared" si="1"/>
        <v>0</v>
      </c>
    </row>
    <row r="13" spans="1:9" s="533" customFormat="1" ht="15.5" x14ac:dyDescent="0.35">
      <c r="A13" s="97"/>
      <c r="B13" s="611"/>
      <c r="C13" s="621"/>
      <c r="D13" s="616"/>
      <c r="E13" s="617"/>
      <c r="F13" s="97"/>
      <c r="G13" s="97"/>
      <c r="H13" s="612"/>
      <c r="I13" s="612"/>
    </row>
    <row r="14" spans="1:9" s="533" customFormat="1" ht="15.5" x14ac:dyDescent="0.35">
      <c r="A14" s="97">
        <v>5</v>
      </c>
      <c r="B14" s="611" t="s">
        <v>759</v>
      </c>
      <c r="C14" s="543"/>
      <c r="D14" s="616"/>
      <c r="E14" s="617"/>
      <c r="F14" s="97" t="s">
        <v>32</v>
      </c>
      <c r="G14" s="97">
        <v>1</v>
      </c>
      <c r="H14" s="612"/>
      <c r="I14" s="612">
        <f t="shared" si="1"/>
        <v>0</v>
      </c>
    </row>
    <row r="15" spans="1:9" s="533" customFormat="1" ht="15.5" x14ac:dyDescent="0.35">
      <c r="A15" s="97"/>
      <c r="B15" s="611"/>
      <c r="C15" s="543"/>
      <c r="D15" s="616"/>
      <c r="E15" s="617"/>
      <c r="F15" s="97"/>
      <c r="G15" s="97"/>
      <c r="H15" s="612"/>
      <c r="I15" s="612"/>
    </row>
    <row r="16" spans="1:9" s="533" customFormat="1" ht="15.5" x14ac:dyDescent="0.35">
      <c r="A16" s="97">
        <v>6</v>
      </c>
      <c r="B16" s="611" t="s">
        <v>760</v>
      </c>
      <c r="C16" s="543"/>
      <c r="D16" s="616"/>
      <c r="E16" s="617"/>
      <c r="F16" s="97" t="s">
        <v>32</v>
      </c>
      <c r="G16" s="97">
        <v>1</v>
      </c>
      <c r="H16" s="612"/>
      <c r="I16" s="612">
        <f t="shared" si="1"/>
        <v>0</v>
      </c>
    </row>
    <row r="17" spans="1:9" s="533" customFormat="1" ht="15.5" x14ac:dyDescent="0.35">
      <c r="A17" s="97"/>
      <c r="B17" s="611"/>
      <c r="C17" s="543"/>
      <c r="D17" s="616"/>
      <c r="E17" s="617"/>
      <c r="F17" s="97"/>
      <c r="G17" s="97"/>
      <c r="H17" s="612"/>
      <c r="I17" s="612"/>
    </row>
    <row r="18" spans="1:9" s="533" customFormat="1" ht="15.5" x14ac:dyDescent="0.35">
      <c r="A18" s="97">
        <v>7</v>
      </c>
      <c r="B18" s="611" t="s">
        <v>761</v>
      </c>
      <c r="C18" s="543"/>
      <c r="D18" s="616"/>
      <c r="E18" s="617"/>
      <c r="F18" s="97" t="s">
        <v>32</v>
      </c>
      <c r="G18" s="97">
        <v>2</v>
      </c>
      <c r="H18" s="612"/>
      <c r="I18" s="612">
        <f t="shared" si="1"/>
        <v>0</v>
      </c>
    </row>
    <row r="19" spans="1:9" s="533" customFormat="1" ht="15.5" x14ac:dyDescent="0.35">
      <c r="A19" s="97"/>
      <c r="B19" s="611"/>
      <c r="C19" s="543"/>
      <c r="D19" s="616"/>
      <c r="E19" s="617"/>
      <c r="F19" s="97"/>
      <c r="G19" s="97"/>
      <c r="H19" s="612"/>
      <c r="I19" s="612"/>
    </row>
    <row r="20" spans="1:9" s="533" customFormat="1" ht="15.5" x14ac:dyDescent="0.35">
      <c r="A20" s="97">
        <v>8</v>
      </c>
      <c r="B20" s="611" t="s">
        <v>762</v>
      </c>
      <c r="C20" s="543"/>
      <c r="D20" s="616"/>
      <c r="E20" s="617"/>
      <c r="F20" s="97" t="s">
        <v>32</v>
      </c>
      <c r="G20" s="97">
        <v>2</v>
      </c>
      <c r="H20" s="612"/>
      <c r="I20" s="612">
        <f t="shared" si="1"/>
        <v>0</v>
      </c>
    </row>
    <row r="21" spans="1:9" s="533" customFormat="1" ht="15.5" x14ac:dyDescent="0.35">
      <c r="A21" s="97"/>
      <c r="B21" s="748"/>
      <c r="C21" s="749"/>
      <c r="D21" s="616"/>
      <c r="E21" s="617"/>
      <c r="F21" s="97"/>
      <c r="G21" s="97"/>
      <c r="H21" s="612"/>
      <c r="I21" s="612"/>
    </row>
    <row r="22" spans="1:9" s="619" customFormat="1" ht="15" x14ac:dyDescent="0.35">
      <c r="A22" s="163">
        <v>9</v>
      </c>
      <c r="B22" s="736" t="s">
        <v>763</v>
      </c>
      <c r="C22" s="737"/>
      <c r="D22" s="737"/>
      <c r="E22" s="738"/>
      <c r="F22" s="163" t="s">
        <v>32</v>
      </c>
      <c r="G22" s="163">
        <v>1</v>
      </c>
      <c r="H22" s="618"/>
      <c r="I22" s="618">
        <f t="shared" si="1"/>
        <v>0</v>
      </c>
    </row>
    <row r="23" spans="1:9" s="533" customFormat="1" ht="15.5" x14ac:dyDescent="0.35">
      <c r="A23" s="97"/>
      <c r="B23" s="611"/>
      <c r="C23" s="543"/>
      <c r="D23" s="616"/>
      <c r="E23" s="617"/>
      <c r="F23" s="97"/>
      <c r="G23" s="97"/>
      <c r="H23" s="612"/>
      <c r="I23" s="612"/>
    </row>
    <row r="24" spans="1:9" s="533" customFormat="1" ht="15.5" x14ac:dyDescent="0.35">
      <c r="A24" s="97">
        <v>10</v>
      </c>
      <c r="B24" s="611" t="s">
        <v>764</v>
      </c>
      <c r="C24" s="543"/>
      <c r="D24" s="616"/>
      <c r="E24" s="617"/>
      <c r="F24" s="622" t="s">
        <v>765</v>
      </c>
      <c r="G24" s="97">
        <v>1</v>
      </c>
      <c r="H24" s="612"/>
      <c r="I24" s="623">
        <f t="shared" si="1"/>
        <v>0</v>
      </c>
    </row>
    <row r="25" spans="1:9" x14ac:dyDescent="0.35">
      <c r="A25" s="603"/>
      <c r="E25" s="603"/>
      <c r="F25" s="604"/>
      <c r="G25" s="624"/>
      <c r="H25" s="605"/>
    </row>
    <row r="26" spans="1:9" s="72" customFormat="1" ht="15" customHeight="1" x14ac:dyDescent="0.35">
      <c r="A26" s="163">
        <v>11</v>
      </c>
      <c r="B26" s="739" t="s">
        <v>766</v>
      </c>
      <c r="C26" s="740"/>
      <c r="D26" s="740"/>
      <c r="E26" s="741"/>
      <c r="F26" s="625" t="s">
        <v>765</v>
      </c>
      <c r="G26" s="163">
        <v>1</v>
      </c>
      <c r="H26" s="618"/>
      <c r="I26" s="626">
        <f t="shared" ref="I26" si="2">G26*H26</f>
        <v>0</v>
      </c>
    </row>
    <row r="27" spans="1:9" x14ac:dyDescent="0.35">
      <c r="A27" s="603"/>
      <c r="E27" s="603"/>
      <c r="F27" s="604"/>
      <c r="G27" s="624"/>
      <c r="H27" s="605"/>
    </row>
    <row r="28" spans="1:9" ht="15.5" x14ac:dyDescent="0.35">
      <c r="A28" s="627"/>
      <c r="B28" s="628" t="s">
        <v>767</v>
      </c>
      <c r="C28" s="629"/>
      <c r="D28" s="629"/>
      <c r="E28" s="630"/>
      <c r="F28" s="631"/>
      <c r="G28" s="632"/>
      <c r="H28" s="633"/>
      <c r="I28" s="634">
        <f>SUM(I6:I27)</f>
        <v>0</v>
      </c>
    </row>
    <row r="29" spans="1:9" x14ac:dyDescent="0.35">
      <c r="A29" s="603"/>
      <c r="E29" s="603"/>
      <c r="F29" s="604"/>
      <c r="G29" s="624"/>
      <c r="H29" s="605"/>
    </row>
  </sheetData>
  <mergeCells count="8">
    <mergeCell ref="B22:E22"/>
    <mergeCell ref="B26:E26"/>
    <mergeCell ref="B3:E3"/>
    <mergeCell ref="B4:E4"/>
    <mergeCell ref="B9:C9"/>
    <mergeCell ref="B10:E10"/>
    <mergeCell ref="B12:E12"/>
    <mergeCell ref="B21:C21"/>
  </mergeCells>
  <pageMargins left="0.7" right="0.7" top="0.75" bottom="0.75" header="0.3" footer="0.3"/>
  <pageSetup scale="6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1"/>
  <sheetViews>
    <sheetView view="pageBreakPreview" topLeftCell="A16" zoomScale="85" zoomScaleNormal="100" zoomScaleSheetLayoutView="85" workbookViewId="0">
      <selection activeCell="M16" sqref="M16"/>
    </sheetView>
  </sheetViews>
  <sheetFormatPr defaultColWidth="9.08984375" defaultRowHeight="14.5" x14ac:dyDescent="0.35"/>
  <cols>
    <col min="1" max="1" width="9.08984375" style="72"/>
    <col min="2" max="2" width="31.6328125" style="94" customWidth="1"/>
    <col min="3" max="3" width="17.6328125" style="94" customWidth="1"/>
    <col min="4" max="4" width="17" style="94" customWidth="1"/>
    <col min="5" max="5" width="17.453125" style="94" customWidth="1"/>
    <col min="6" max="6" width="9.08984375" style="72"/>
    <col min="7" max="7" width="10.90625" style="72" customWidth="1"/>
    <col min="8" max="8" width="12.6328125" style="203" customWidth="1"/>
    <col min="9" max="9" width="15.36328125" style="203" customWidth="1"/>
    <col min="10" max="260" width="9.08984375" style="72"/>
    <col min="261" max="261" width="61.453125" style="72" customWidth="1"/>
    <col min="262" max="263" width="9.08984375" style="72"/>
    <col min="264" max="264" width="12.6328125" style="72" customWidth="1"/>
    <col min="265" max="265" width="22.6328125" style="72" customWidth="1"/>
    <col min="266" max="516" width="9.08984375" style="72"/>
    <col min="517" max="517" width="61.453125" style="72" customWidth="1"/>
    <col min="518" max="519" width="9.08984375" style="72"/>
    <col min="520" max="520" width="12.6328125" style="72" customWidth="1"/>
    <col min="521" max="521" width="22.6328125" style="72" customWidth="1"/>
    <col min="522" max="772" width="9.08984375" style="72"/>
    <col min="773" max="773" width="61.453125" style="72" customWidth="1"/>
    <col min="774" max="775" width="9.08984375" style="72"/>
    <col min="776" max="776" width="12.6328125" style="72" customWidth="1"/>
    <col min="777" max="777" width="22.6328125" style="72" customWidth="1"/>
    <col min="778" max="1028" width="9.08984375" style="72"/>
    <col min="1029" max="1029" width="61.453125" style="72" customWidth="1"/>
    <col min="1030" max="1031" width="9.08984375" style="72"/>
    <col min="1032" max="1032" width="12.6328125" style="72" customWidth="1"/>
    <col min="1033" max="1033" width="22.6328125" style="72" customWidth="1"/>
    <col min="1034" max="1284" width="9.08984375" style="72"/>
    <col min="1285" max="1285" width="61.453125" style="72" customWidth="1"/>
    <col min="1286" max="1287" width="9.08984375" style="72"/>
    <col min="1288" max="1288" width="12.6328125" style="72" customWidth="1"/>
    <col min="1289" max="1289" width="22.6328125" style="72" customWidth="1"/>
    <col min="1290" max="1540" width="9.08984375" style="72"/>
    <col min="1541" max="1541" width="61.453125" style="72" customWidth="1"/>
    <col min="1542" max="1543" width="9.08984375" style="72"/>
    <col min="1544" max="1544" width="12.6328125" style="72" customWidth="1"/>
    <col min="1545" max="1545" width="22.6328125" style="72" customWidth="1"/>
    <col min="1546" max="1796" width="9.08984375" style="72"/>
    <col min="1797" max="1797" width="61.453125" style="72" customWidth="1"/>
    <col min="1798" max="1799" width="9.08984375" style="72"/>
    <col min="1800" max="1800" width="12.6328125" style="72" customWidth="1"/>
    <col min="1801" max="1801" width="22.6328125" style="72" customWidth="1"/>
    <col min="1802" max="2052" width="9.08984375" style="72"/>
    <col min="2053" max="2053" width="61.453125" style="72" customWidth="1"/>
    <col min="2054" max="2055" width="9.08984375" style="72"/>
    <col min="2056" max="2056" width="12.6328125" style="72" customWidth="1"/>
    <col min="2057" max="2057" width="22.6328125" style="72" customWidth="1"/>
    <col min="2058" max="2308" width="9.08984375" style="72"/>
    <col min="2309" max="2309" width="61.453125" style="72" customWidth="1"/>
    <col min="2310" max="2311" width="9.08984375" style="72"/>
    <col min="2312" max="2312" width="12.6328125" style="72" customWidth="1"/>
    <col min="2313" max="2313" width="22.6328125" style="72" customWidth="1"/>
    <col min="2314" max="2564" width="9.08984375" style="72"/>
    <col min="2565" max="2565" width="61.453125" style="72" customWidth="1"/>
    <col min="2566" max="2567" width="9.08984375" style="72"/>
    <col min="2568" max="2568" width="12.6328125" style="72" customWidth="1"/>
    <col min="2569" max="2569" width="22.6328125" style="72" customWidth="1"/>
    <col min="2570" max="2820" width="9.08984375" style="72"/>
    <col min="2821" max="2821" width="61.453125" style="72" customWidth="1"/>
    <col min="2822" max="2823" width="9.08984375" style="72"/>
    <col min="2824" max="2824" width="12.6328125" style="72" customWidth="1"/>
    <col min="2825" max="2825" width="22.6328125" style="72" customWidth="1"/>
    <col min="2826" max="3076" width="9.08984375" style="72"/>
    <col min="3077" max="3077" width="61.453125" style="72" customWidth="1"/>
    <col min="3078" max="3079" width="9.08984375" style="72"/>
    <col min="3080" max="3080" width="12.6328125" style="72" customWidth="1"/>
    <col min="3081" max="3081" width="22.6328125" style="72" customWidth="1"/>
    <col min="3082" max="3332" width="9.08984375" style="72"/>
    <col min="3333" max="3333" width="61.453125" style="72" customWidth="1"/>
    <col min="3334" max="3335" width="9.08984375" style="72"/>
    <col min="3336" max="3336" width="12.6328125" style="72" customWidth="1"/>
    <col min="3337" max="3337" width="22.6328125" style="72" customWidth="1"/>
    <col min="3338" max="3588" width="9.08984375" style="72"/>
    <col min="3589" max="3589" width="61.453125" style="72" customWidth="1"/>
    <col min="3590" max="3591" width="9.08984375" style="72"/>
    <col min="3592" max="3592" width="12.6328125" style="72" customWidth="1"/>
    <col min="3593" max="3593" width="22.6328125" style="72" customWidth="1"/>
    <col min="3594" max="3844" width="9.08984375" style="72"/>
    <col min="3845" max="3845" width="61.453125" style="72" customWidth="1"/>
    <col min="3846" max="3847" width="9.08984375" style="72"/>
    <col min="3848" max="3848" width="12.6328125" style="72" customWidth="1"/>
    <col min="3849" max="3849" width="22.6328125" style="72" customWidth="1"/>
    <col min="3850" max="4100" width="9.08984375" style="72"/>
    <col min="4101" max="4101" width="61.453125" style="72" customWidth="1"/>
    <col min="4102" max="4103" width="9.08984375" style="72"/>
    <col min="4104" max="4104" width="12.6328125" style="72" customWidth="1"/>
    <col min="4105" max="4105" width="22.6328125" style="72" customWidth="1"/>
    <col min="4106" max="4356" width="9.08984375" style="72"/>
    <col min="4357" max="4357" width="61.453125" style="72" customWidth="1"/>
    <col min="4358" max="4359" width="9.08984375" style="72"/>
    <col min="4360" max="4360" width="12.6328125" style="72" customWidth="1"/>
    <col min="4361" max="4361" width="22.6328125" style="72" customWidth="1"/>
    <col min="4362" max="4612" width="9.08984375" style="72"/>
    <col min="4613" max="4613" width="61.453125" style="72" customWidth="1"/>
    <col min="4614" max="4615" width="9.08984375" style="72"/>
    <col min="4616" max="4616" width="12.6328125" style="72" customWidth="1"/>
    <col min="4617" max="4617" width="22.6328125" style="72" customWidth="1"/>
    <col min="4618" max="4868" width="9.08984375" style="72"/>
    <col min="4869" max="4869" width="61.453125" style="72" customWidth="1"/>
    <col min="4870" max="4871" width="9.08984375" style="72"/>
    <col min="4872" max="4872" width="12.6328125" style="72" customWidth="1"/>
    <col min="4873" max="4873" width="22.6328125" style="72" customWidth="1"/>
    <col min="4874" max="5124" width="9.08984375" style="72"/>
    <col min="5125" max="5125" width="61.453125" style="72" customWidth="1"/>
    <col min="5126" max="5127" width="9.08984375" style="72"/>
    <col min="5128" max="5128" width="12.6328125" style="72" customWidth="1"/>
    <col min="5129" max="5129" width="22.6328125" style="72" customWidth="1"/>
    <col min="5130" max="5380" width="9.08984375" style="72"/>
    <col min="5381" max="5381" width="61.453125" style="72" customWidth="1"/>
    <col min="5382" max="5383" width="9.08984375" style="72"/>
    <col min="5384" max="5384" width="12.6328125" style="72" customWidth="1"/>
    <col min="5385" max="5385" width="22.6328125" style="72" customWidth="1"/>
    <col min="5386" max="5636" width="9.08984375" style="72"/>
    <col min="5637" max="5637" width="61.453125" style="72" customWidth="1"/>
    <col min="5638" max="5639" width="9.08984375" style="72"/>
    <col min="5640" max="5640" width="12.6328125" style="72" customWidth="1"/>
    <col min="5641" max="5641" width="22.6328125" style="72" customWidth="1"/>
    <col min="5642" max="5892" width="9.08984375" style="72"/>
    <col min="5893" max="5893" width="61.453125" style="72" customWidth="1"/>
    <col min="5894" max="5895" width="9.08984375" style="72"/>
    <col min="5896" max="5896" width="12.6328125" style="72" customWidth="1"/>
    <col min="5897" max="5897" width="22.6328125" style="72" customWidth="1"/>
    <col min="5898" max="6148" width="9.08984375" style="72"/>
    <col min="6149" max="6149" width="61.453125" style="72" customWidth="1"/>
    <col min="6150" max="6151" width="9.08984375" style="72"/>
    <col min="6152" max="6152" width="12.6328125" style="72" customWidth="1"/>
    <col min="6153" max="6153" width="22.6328125" style="72" customWidth="1"/>
    <col min="6154" max="6404" width="9.08984375" style="72"/>
    <col min="6405" max="6405" width="61.453125" style="72" customWidth="1"/>
    <col min="6406" max="6407" width="9.08984375" style="72"/>
    <col min="6408" max="6408" width="12.6328125" style="72" customWidth="1"/>
    <col min="6409" max="6409" width="22.6328125" style="72" customWidth="1"/>
    <col min="6410" max="6660" width="9.08984375" style="72"/>
    <col min="6661" max="6661" width="61.453125" style="72" customWidth="1"/>
    <col min="6662" max="6663" width="9.08984375" style="72"/>
    <col min="6664" max="6664" width="12.6328125" style="72" customWidth="1"/>
    <col min="6665" max="6665" width="22.6328125" style="72" customWidth="1"/>
    <col min="6666" max="6916" width="9.08984375" style="72"/>
    <col min="6917" max="6917" width="61.453125" style="72" customWidth="1"/>
    <col min="6918" max="6919" width="9.08984375" style="72"/>
    <col min="6920" max="6920" width="12.6328125" style="72" customWidth="1"/>
    <col min="6921" max="6921" width="22.6328125" style="72" customWidth="1"/>
    <col min="6922" max="7172" width="9.08984375" style="72"/>
    <col min="7173" max="7173" width="61.453125" style="72" customWidth="1"/>
    <col min="7174" max="7175" width="9.08984375" style="72"/>
    <col min="7176" max="7176" width="12.6328125" style="72" customWidth="1"/>
    <col min="7177" max="7177" width="22.6328125" style="72" customWidth="1"/>
    <col min="7178" max="7428" width="9.08984375" style="72"/>
    <col min="7429" max="7429" width="61.453125" style="72" customWidth="1"/>
    <col min="7430" max="7431" width="9.08984375" style="72"/>
    <col min="7432" max="7432" width="12.6328125" style="72" customWidth="1"/>
    <col min="7433" max="7433" width="22.6328125" style="72" customWidth="1"/>
    <col min="7434" max="7684" width="9.08984375" style="72"/>
    <col min="7685" max="7685" width="61.453125" style="72" customWidth="1"/>
    <col min="7686" max="7687" width="9.08984375" style="72"/>
    <col min="7688" max="7688" width="12.6328125" style="72" customWidth="1"/>
    <col min="7689" max="7689" width="22.6328125" style="72" customWidth="1"/>
    <col min="7690" max="7940" width="9.08984375" style="72"/>
    <col min="7941" max="7941" width="61.453125" style="72" customWidth="1"/>
    <col min="7942" max="7943" width="9.08984375" style="72"/>
    <col min="7944" max="7944" width="12.6328125" style="72" customWidth="1"/>
    <col min="7945" max="7945" width="22.6328125" style="72" customWidth="1"/>
    <col min="7946" max="8196" width="9.08984375" style="72"/>
    <col min="8197" max="8197" width="61.453125" style="72" customWidth="1"/>
    <col min="8198" max="8199" width="9.08984375" style="72"/>
    <col min="8200" max="8200" width="12.6328125" style="72" customWidth="1"/>
    <col min="8201" max="8201" width="22.6328125" style="72" customWidth="1"/>
    <col min="8202" max="8452" width="9.08984375" style="72"/>
    <col min="8453" max="8453" width="61.453125" style="72" customWidth="1"/>
    <col min="8454" max="8455" width="9.08984375" style="72"/>
    <col min="8456" max="8456" width="12.6328125" style="72" customWidth="1"/>
    <col min="8457" max="8457" width="22.6328125" style="72" customWidth="1"/>
    <col min="8458" max="8708" width="9.08984375" style="72"/>
    <col min="8709" max="8709" width="61.453125" style="72" customWidth="1"/>
    <col min="8710" max="8711" width="9.08984375" style="72"/>
    <col min="8712" max="8712" width="12.6328125" style="72" customWidth="1"/>
    <col min="8713" max="8713" width="22.6328125" style="72" customWidth="1"/>
    <col min="8714" max="8964" width="9.08984375" style="72"/>
    <col min="8965" max="8965" width="61.453125" style="72" customWidth="1"/>
    <col min="8966" max="8967" width="9.08984375" style="72"/>
    <col min="8968" max="8968" width="12.6328125" style="72" customWidth="1"/>
    <col min="8969" max="8969" width="22.6328125" style="72" customWidth="1"/>
    <col min="8970" max="9220" width="9.08984375" style="72"/>
    <col min="9221" max="9221" width="61.453125" style="72" customWidth="1"/>
    <col min="9222" max="9223" width="9.08984375" style="72"/>
    <col min="9224" max="9224" width="12.6328125" style="72" customWidth="1"/>
    <col min="9225" max="9225" width="22.6328125" style="72" customWidth="1"/>
    <col min="9226" max="9476" width="9.08984375" style="72"/>
    <col min="9477" max="9477" width="61.453125" style="72" customWidth="1"/>
    <col min="9478" max="9479" width="9.08984375" style="72"/>
    <col min="9480" max="9480" width="12.6328125" style="72" customWidth="1"/>
    <col min="9481" max="9481" width="22.6328125" style="72" customWidth="1"/>
    <col min="9482" max="9732" width="9.08984375" style="72"/>
    <col min="9733" max="9733" width="61.453125" style="72" customWidth="1"/>
    <col min="9734" max="9735" width="9.08984375" style="72"/>
    <col min="9736" max="9736" width="12.6328125" style="72" customWidth="1"/>
    <col min="9737" max="9737" width="22.6328125" style="72" customWidth="1"/>
    <col min="9738" max="9988" width="9.08984375" style="72"/>
    <col min="9989" max="9989" width="61.453125" style="72" customWidth="1"/>
    <col min="9990" max="9991" width="9.08984375" style="72"/>
    <col min="9992" max="9992" width="12.6328125" style="72" customWidth="1"/>
    <col min="9993" max="9993" width="22.6328125" style="72" customWidth="1"/>
    <col min="9994" max="10244" width="9.08984375" style="72"/>
    <col min="10245" max="10245" width="61.453125" style="72" customWidth="1"/>
    <col min="10246" max="10247" width="9.08984375" style="72"/>
    <col min="10248" max="10248" width="12.6328125" style="72" customWidth="1"/>
    <col min="10249" max="10249" width="22.6328125" style="72" customWidth="1"/>
    <col min="10250" max="10500" width="9.08984375" style="72"/>
    <col min="10501" max="10501" width="61.453125" style="72" customWidth="1"/>
    <col min="10502" max="10503" width="9.08984375" style="72"/>
    <col min="10504" max="10504" width="12.6328125" style="72" customWidth="1"/>
    <col min="10505" max="10505" width="22.6328125" style="72" customWidth="1"/>
    <col min="10506" max="10756" width="9.08984375" style="72"/>
    <col min="10757" max="10757" width="61.453125" style="72" customWidth="1"/>
    <col min="10758" max="10759" width="9.08984375" style="72"/>
    <col min="10760" max="10760" width="12.6328125" style="72" customWidth="1"/>
    <col min="10761" max="10761" width="22.6328125" style="72" customWidth="1"/>
    <col min="10762" max="11012" width="9.08984375" style="72"/>
    <col min="11013" max="11013" width="61.453125" style="72" customWidth="1"/>
    <col min="11014" max="11015" width="9.08984375" style="72"/>
    <col min="11016" max="11016" width="12.6328125" style="72" customWidth="1"/>
    <col min="11017" max="11017" width="22.6328125" style="72" customWidth="1"/>
    <col min="11018" max="11268" width="9.08984375" style="72"/>
    <col min="11269" max="11269" width="61.453125" style="72" customWidth="1"/>
    <col min="11270" max="11271" width="9.08984375" style="72"/>
    <col min="11272" max="11272" width="12.6328125" style="72" customWidth="1"/>
    <col min="11273" max="11273" width="22.6328125" style="72" customWidth="1"/>
    <col min="11274" max="11524" width="9.08984375" style="72"/>
    <col min="11525" max="11525" width="61.453125" style="72" customWidth="1"/>
    <col min="11526" max="11527" width="9.08984375" style="72"/>
    <col min="11528" max="11528" width="12.6328125" style="72" customWidth="1"/>
    <col min="11529" max="11529" width="22.6328125" style="72" customWidth="1"/>
    <col min="11530" max="11780" width="9.08984375" style="72"/>
    <col min="11781" max="11781" width="61.453125" style="72" customWidth="1"/>
    <col min="11782" max="11783" width="9.08984375" style="72"/>
    <col min="11784" max="11784" width="12.6328125" style="72" customWidth="1"/>
    <col min="11785" max="11785" width="22.6328125" style="72" customWidth="1"/>
    <col min="11786" max="12036" width="9.08984375" style="72"/>
    <col min="12037" max="12037" width="61.453125" style="72" customWidth="1"/>
    <col min="12038" max="12039" width="9.08984375" style="72"/>
    <col min="12040" max="12040" width="12.6328125" style="72" customWidth="1"/>
    <col min="12041" max="12041" width="22.6328125" style="72" customWidth="1"/>
    <col min="12042" max="12292" width="9.08984375" style="72"/>
    <col min="12293" max="12293" width="61.453125" style="72" customWidth="1"/>
    <col min="12294" max="12295" width="9.08984375" style="72"/>
    <col min="12296" max="12296" width="12.6328125" style="72" customWidth="1"/>
    <col min="12297" max="12297" width="22.6328125" style="72" customWidth="1"/>
    <col min="12298" max="12548" width="9.08984375" style="72"/>
    <col min="12549" max="12549" width="61.453125" style="72" customWidth="1"/>
    <col min="12550" max="12551" width="9.08984375" style="72"/>
    <col min="12552" max="12552" width="12.6328125" style="72" customWidth="1"/>
    <col min="12553" max="12553" width="22.6328125" style="72" customWidth="1"/>
    <col min="12554" max="12804" width="9.08984375" style="72"/>
    <col min="12805" max="12805" width="61.453125" style="72" customWidth="1"/>
    <col min="12806" max="12807" width="9.08984375" style="72"/>
    <col min="12808" max="12808" width="12.6328125" style="72" customWidth="1"/>
    <col min="12809" max="12809" width="22.6328125" style="72" customWidth="1"/>
    <col min="12810" max="13060" width="9.08984375" style="72"/>
    <col min="13061" max="13061" width="61.453125" style="72" customWidth="1"/>
    <col min="13062" max="13063" width="9.08984375" style="72"/>
    <col min="13064" max="13064" width="12.6328125" style="72" customWidth="1"/>
    <col min="13065" max="13065" width="22.6328125" style="72" customWidth="1"/>
    <col min="13066" max="13316" width="9.08984375" style="72"/>
    <col min="13317" max="13317" width="61.453125" style="72" customWidth="1"/>
    <col min="13318" max="13319" width="9.08984375" style="72"/>
    <col min="13320" max="13320" width="12.6328125" style="72" customWidth="1"/>
    <col min="13321" max="13321" width="22.6328125" style="72" customWidth="1"/>
    <col min="13322" max="13572" width="9.08984375" style="72"/>
    <col min="13573" max="13573" width="61.453125" style="72" customWidth="1"/>
    <col min="13574" max="13575" width="9.08984375" style="72"/>
    <col min="13576" max="13576" width="12.6328125" style="72" customWidth="1"/>
    <col min="13577" max="13577" width="22.6328125" style="72" customWidth="1"/>
    <col min="13578" max="13828" width="9.08984375" style="72"/>
    <col min="13829" max="13829" width="61.453125" style="72" customWidth="1"/>
    <col min="13830" max="13831" width="9.08984375" style="72"/>
    <col min="13832" max="13832" width="12.6328125" style="72" customWidth="1"/>
    <col min="13833" max="13833" width="22.6328125" style="72" customWidth="1"/>
    <col min="13834" max="14084" width="9.08984375" style="72"/>
    <col min="14085" max="14085" width="61.453125" style="72" customWidth="1"/>
    <col min="14086" max="14087" width="9.08984375" style="72"/>
    <col min="14088" max="14088" width="12.6328125" style="72" customWidth="1"/>
    <col min="14089" max="14089" width="22.6328125" style="72" customWidth="1"/>
    <col min="14090" max="14340" width="9.08984375" style="72"/>
    <col min="14341" max="14341" width="61.453125" style="72" customWidth="1"/>
    <col min="14342" max="14343" width="9.08984375" style="72"/>
    <col min="14344" max="14344" width="12.6328125" style="72" customWidth="1"/>
    <col min="14345" max="14345" width="22.6328125" style="72" customWidth="1"/>
    <col min="14346" max="14596" width="9.08984375" style="72"/>
    <col min="14597" max="14597" width="61.453125" style="72" customWidth="1"/>
    <col min="14598" max="14599" width="9.08984375" style="72"/>
    <col min="14600" max="14600" width="12.6328125" style="72" customWidth="1"/>
    <col min="14601" max="14601" width="22.6328125" style="72" customWidth="1"/>
    <col min="14602" max="14852" width="9.08984375" style="72"/>
    <col min="14853" max="14853" width="61.453125" style="72" customWidth="1"/>
    <col min="14854" max="14855" width="9.08984375" style="72"/>
    <col min="14856" max="14856" width="12.6328125" style="72" customWidth="1"/>
    <col min="14857" max="14857" width="22.6328125" style="72" customWidth="1"/>
    <col min="14858" max="15108" width="9.08984375" style="72"/>
    <col min="15109" max="15109" width="61.453125" style="72" customWidth="1"/>
    <col min="15110" max="15111" width="9.08984375" style="72"/>
    <col min="15112" max="15112" width="12.6328125" style="72" customWidth="1"/>
    <col min="15113" max="15113" width="22.6328125" style="72" customWidth="1"/>
    <col min="15114" max="15364" width="9.08984375" style="72"/>
    <col min="15365" max="15365" width="61.453125" style="72" customWidth="1"/>
    <col min="15366" max="15367" width="9.08984375" style="72"/>
    <col min="15368" max="15368" width="12.6328125" style="72" customWidth="1"/>
    <col min="15369" max="15369" width="22.6328125" style="72" customWidth="1"/>
    <col min="15370" max="15620" width="9.08984375" style="72"/>
    <col min="15621" max="15621" width="61.453125" style="72" customWidth="1"/>
    <col min="15622" max="15623" width="9.08984375" style="72"/>
    <col min="15624" max="15624" width="12.6328125" style="72" customWidth="1"/>
    <col min="15625" max="15625" width="22.6328125" style="72" customWidth="1"/>
    <col min="15626" max="15876" width="9.08984375" style="72"/>
    <col min="15877" max="15877" width="61.453125" style="72" customWidth="1"/>
    <col min="15878" max="15879" width="9.08984375" style="72"/>
    <col min="15880" max="15880" width="12.6328125" style="72" customWidth="1"/>
    <col min="15881" max="15881" width="22.6328125" style="72" customWidth="1"/>
    <col min="15882" max="16132" width="9.08984375" style="72"/>
    <col min="16133" max="16133" width="61.453125" style="72" customWidth="1"/>
    <col min="16134" max="16135" width="9.08984375" style="72"/>
    <col min="16136" max="16136" width="12.6328125" style="72" customWidth="1"/>
    <col min="16137" max="16137" width="22.6328125" style="72" customWidth="1"/>
    <col min="16138" max="16384" width="9.08984375" style="72"/>
  </cols>
  <sheetData>
    <row r="1" spans="1:19" ht="32.25" customHeight="1" x14ac:dyDescent="0.35">
      <c r="A1" s="66" t="s">
        <v>51</v>
      </c>
      <c r="B1" s="67" t="s">
        <v>69</v>
      </c>
      <c r="C1" s="68"/>
      <c r="D1" s="68"/>
      <c r="E1" s="69"/>
      <c r="F1" s="66" t="s">
        <v>46</v>
      </c>
      <c r="G1" s="70" t="s">
        <v>482</v>
      </c>
      <c r="H1" s="71" t="s">
        <v>483</v>
      </c>
      <c r="I1" s="71" t="s">
        <v>484</v>
      </c>
      <c r="M1" s="73"/>
      <c r="N1" s="74"/>
      <c r="O1" s="74"/>
      <c r="P1" s="74"/>
      <c r="Q1" s="74"/>
      <c r="R1" s="74"/>
      <c r="S1" s="74"/>
    </row>
    <row r="2" spans="1:19" ht="15" x14ac:dyDescent="0.35">
      <c r="A2" s="75"/>
      <c r="B2" s="76"/>
      <c r="C2" s="77"/>
      <c r="D2" s="77"/>
      <c r="E2" s="78"/>
      <c r="F2" s="75"/>
      <c r="G2" s="75"/>
      <c r="H2" s="79"/>
      <c r="I2" s="80"/>
      <c r="J2" s="73"/>
      <c r="K2" s="73"/>
      <c r="L2" s="73"/>
      <c r="M2" s="73"/>
      <c r="N2" s="74"/>
      <c r="O2" s="74"/>
      <c r="P2" s="74"/>
      <c r="Q2" s="74"/>
      <c r="R2" s="74"/>
      <c r="S2" s="74"/>
    </row>
    <row r="3" spans="1:19" ht="15" customHeight="1" x14ac:dyDescent="0.3">
      <c r="A3" s="81"/>
      <c r="B3" s="538" t="s">
        <v>770</v>
      </c>
      <c r="C3" s="77"/>
      <c r="D3" s="77"/>
      <c r="E3" s="78"/>
      <c r="F3" s="81"/>
      <c r="G3" s="81"/>
      <c r="H3" s="82"/>
      <c r="I3" s="83"/>
      <c r="J3" s="84"/>
      <c r="K3" s="84"/>
      <c r="L3" s="84"/>
      <c r="M3" s="84"/>
      <c r="N3" s="74"/>
      <c r="O3" s="74"/>
      <c r="P3" s="74"/>
      <c r="Q3" s="74"/>
      <c r="R3" s="74"/>
      <c r="S3" s="74"/>
    </row>
    <row r="4" spans="1:19" ht="15" customHeight="1" x14ac:dyDescent="0.3">
      <c r="A4" s="81"/>
      <c r="B4" s="85" t="s">
        <v>779</v>
      </c>
      <c r="C4" s="77"/>
      <c r="D4" s="77"/>
      <c r="E4" s="78"/>
      <c r="F4" s="81"/>
      <c r="G4" s="81"/>
      <c r="H4" s="82"/>
      <c r="I4" s="83"/>
      <c r="J4" s="84"/>
      <c r="K4" s="84"/>
      <c r="L4" s="84"/>
      <c r="M4" s="84"/>
      <c r="N4" s="74"/>
      <c r="O4" s="74"/>
      <c r="P4" s="74"/>
      <c r="Q4" s="74"/>
      <c r="R4" s="74"/>
      <c r="S4" s="74"/>
    </row>
    <row r="5" spans="1:19" ht="15" customHeight="1" x14ac:dyDescent="0.3">
      <c r="A5" s="81"/>
      <c r="B5" s="85"/>
      <c r="C5" s="77"/>
      <c r="D5" s="77"/>
      <c r="E5" s="78"/>
      <c r="F5" s="81"/>
      <c r="G5" s="81"/>
      <c r="H5" s="82"/>
      <c r="I5" s="83"/>
      <c r="J5" s="84"/>
      <c r="K5" s="84"/>
      <c r="L5" s="84"/>
      <c r="M5" s="84"/>
      <c r="N5" s="74"/>
      <c r="O5" s="74"/>
      <c r="P5" s="74"/>
      <c r="Q5" s="74"/>
      <c r="R5" s="74"/>
      <c r="S5" s="74"/>
    </row>
    <row r="6" spans="1:19" ht="15" customHeight="1" x14ac:dyDescent="0.3">
      <c r="A6" s="81"/>
      <c r="B6" s="85" t="s">
        <v>596</v>
      </c>
      <c r="C6" s="86"/>
      <c r="D6" s="86"/>
      <c r="E6" s="87"/>
      <c r="F6" s="81"/>
      <c r="G6" s="81"/>
      <c r="H6" s="82"/>
      <c r="I6" s="83"/>
      <c r="J6" s="84"/>
      <c r="K6" s="84"/>
      <c r="L6" s="84"/>
      <c r="M6" s="84"/>
      <c r="N6" s="74"/>
      <c r="O6" s="74"/>
      <c r="P6" s="74"/>
      <c r="Q6" s="74"/>
      <c r="R6" s="74"/>
      <c r="S6" s="74"/>
    </row>
    <row r="7" spans="1:19" ht="15" customHeight="1" x14ac:dyDescent="0.35">
      <c r="A7" s="81"/>
      <c r="B7" s="88"/>
      <c r="C7" s="86"/>
      <c r="D7" s="86"/>
      <c r="E7" s="87"/>
      <c r="F7" s="81"/>
      <c r="G7" s="81"/>
      <c r="H7" s="82"/>
      <c r="I7" s="83"/>
      <c r="J7" s="84"/>
      <c r="K7" s="84"/>
      <c r="L7" s="84"/>
      <c r="M7" s="84"/>
      <c r="N7" s="74"/>
      <c r="O7" s="74"/>
      <c r="P7" s="74"/>
      <c r="Q7" s="74"/>
      <c r="R7" s="74"/>
      <c r="S7" s="74"/>
    </row>
    <row r="8" spans="1:19" ht="15" customHeight="1" x14ac:dyDescent="0.3">
      <c r="A8" s="81"/>
      <c r="B8" s="85" t="s">
        <v>485</v>
      </c>
      <c r="C8" s="86"/>
      <c r="D8" s="86"/>
      <c r="E8" s="87"/>
      <c r="F8" s="81"/>
      <c r="G8" s="81"/>
      <c r="H8" s="82"/>
      <c r="I8" s="83"/>
      <c r="J8" s="84"/>
      <c r="K8" s="84"/>
      <c r="L8" s="84"/>
      <c r="M8" s="84"/>
      <c r="N8" s="74"/>
      <c r="O8" s="74"/>
      <c r="P8" s="74"/>
      <c r="Q8" s="74"/>
      <c r="R8" s="74"/>
      <c r="S8" s="74"/>
    </row>
    <row r="9" spans="1:19" ht="15" customHeight="1" x14ac:dyDescent="0.35">
      <c r="A9" s="75"/>
      <c r="B9" s="76"/>
      <c r="C9" s="77"/>
      <c r="D9" s="77"/>
      <c r="E9" s="78"/>
      <c r="F9" s="75"/>
      <c r="G9" s="75"/>
      <c r="H9" s="79"/>
      <c r="I9" s="80"/>
      <c r="J9" s="73"/>
      <c r="K9" s="73"/>
      <c r="L9" s="73"/>
      <c r="M9" s="73"/>
      <c r="N9" s="74"/>
      <c r="O9" s="74"/>
      <c r="P9" s="74"/>
      <c r="Q9" s="74"/>
      <c r="R9" s="74"/>
      <c r="S9" s="74"/>
    </row>
    <row r="10" spans="1:19" ht="15" customHeight="1" x14ac:dyDescent="0.3">
      <c r="A10" s="89"/>
      <c r="B10" s="90" t="s">
        <v>486</v>
      </c>
      <c r="C10" s="91"/>
      <c r="D10" s="91"/>
      <c r="E10" s="92"/>
      <c r="F10" s="89"/>
      <c r="G10" s="89"/>
      <c r="H10" s="93"/>
      <c r="I10" s="93"/>
      <c r="J10" s="73"/>
      <c r="K10" s="73"/>
      <c r="L10" s="73"/>
      <c r="M10" s="73"/>
      <c r="N10" s="74"/>
      <c r="O10" s="74"/>
      <c r="P10" s="74"/>
      <c r="Q10" s="74"/>
      <c r="R10" s="74"/>
      <c r="S10" s="74"/>
    </row>
    <row r="11" spans="1:19" ht="15" customHeight="1" x14ac:dyDescent="0.3">
      <c r="A11" s="89"/>
      <c r="B11" s="90" t="s">
        <v>487</v>
      </c>
      <c r="C11" s="91"/>
      <c r="D11" s="91"/>
      <c r="E11" s="92"/>
      <c r="F11" s="89"/>
      <c r="G11" s="89"/>
      <c r="H11" s="93"/>
      <c r="I11" s="93"/>
      <c r="J11" s="73"/>
      <c r="K11" s="73"/>
      <c r="L11" s="73"/>
      <c r="M11" s="73"/>
      <c r="N11" s="74"/>
      <c r="O11" s="74"/>
      <c r="P11" s="74"/>
      <c r="Q11" s="74"/>
      <c r="R11" s="74"/>
      <c r="S11" s="74"/>
    </row>
    <row r="12" spans="1:19" ht="15" customHeight="1" x14ac:dyDescent="0.3">
      <c r="A12" s="89"/>
      <c r="B12" s="90" t="s">
        <v>488</v>
      </c>
      <c r="C12" s="91"/>
      <c r="D12" s="91"/>
      <c r="E12" s="92"/>
      <c r="F12" s="89"/>
      <c r="G12" s="89"/>
      <c r="H12" s="93"/>
      <c r="I12" s="93"/>
      <c r="J12" s="73"/>
      <c r="K12" s="73"/>
      <c r="L12" s="73"/>
      <c r="M12" s="73"/>
      <c r="N12" s="74"/>
      <c r="O12" s="74"/>
      <c r="P12" s="74"/>
      <c r="Q12" s="74"/>
      <c r="R12" s="74"/>
      <c r="S12" s="74"/>
    </row>
    <row r="13" spans="1:19" ht="15" customHeight="1" x14ac:dyDescent="0.3">
      <c r="A13" s="89"/>
      <c r="B13" s="90" t="s">
        <v>489</v>
      </c>
      <c r="C13" s="91"/>
      <c r="D13" s="91"/>
      <c r="E13" s="92"/>
      <c r="F13" s="89"/>
      <c r="G13" s="89"/>
      <c r="H13" s="93"/>
      <c r="I13" s="93"/>
      <c r="J13" s="73"/>
      <c r="K13" s="73"/>
      <c r="L13" s="73"/>
      <c r="M13" s="73"/>
      <c r="N13" s="74"/>
      <c r="O13" s="74"/>
      <c r="P13" s="74"/>
      <c r="Q13" s="74"/>
      <c r="R13" s="74"/>
      <c r="S13" s="74"/>
    </row>
    <row r="14" spans="1:19" ht="15" customHeight="1" x14ac:dyDescent="0.3">
      <c r="A14" s="89"/>
      <c r="B14" s="90" t="s">
        <v>490</v>
      </c>
      <c r="E14" s="95"/>
      <c r="F14" s="89"/>
      <c r="G14" s="89"/>
      <c r="H14" s="93"/>
      <c r="I14" s="93"/>
      <c r="J14" s="73"/>
      <c r="K14" s="73"/>
      <c r="L14" s="73"/>
      <c r="M14" s="73"/>
      <c r="N14" s="74"/>
      <c r="O14" s="74"/>
      <c r="P14" s="74"/>
      <c r="Q14" s="74"/>
      <c r="R14" s="74"/>
      <c r="S14" s="74"/>
    </row>
    <row r="15" spans="1:19" ht="15" customHeight="1" x14ac:dyDescent="0.35">
      <c r="A15" s="89"/>
      <c r="B15" s="96"/>
      <c r="E15" s="95"/>
      <c r="F15" s="89"/>
      <c r="G15" s="89"/>
      <c r="H15" s="93"/>
      <c r="I15" s="93"/>
      <c r="J15" s="73"/>
      <c r="K15" s="73"/>
      <c r="L15" s="73"/>
      <c r="M15" s="73"/>
      <c r="N15" s="74"/>
      <c r="O15" s="74"/>
      <c r="P15" s="74"/>
      <c r="Q15" s="74"/>
      <c r="R15" s="74"/>
      <c r="S15" s="74"/>
    </row>
    <row r="16" spans="1:19" ht="15" customHeight="1" x14ac:dyDescent="0.3">
      <c r="A16" s="97" t="s">
        <v>47</v>
      </c>
      <c r="B16" s="98" t="s">
        <v>491</v>
      </c>
      <c r="C16" s="99"/>
      <c r="D16" s="99"/>
      <c r="E16" s="100"/>
      <c r="F16" s="81"/>
      <c r="G16" s="81"/>
      <c r="H16" s="82"/>
      <c r="I16" s="83"/>
      <c r="J16" s="84"/>
      <c r="K16" s="84"/>
      <c r="L16" s="84"/>
      <c r="M16" s="84"/>
      <c r="N16" s="74"/>
      <c r="O16" s="74"/>
      <c r="P16" s="74"/>
      <c r="Q16" s="74"/>
      <c r="R16" s="74"/>
      <c r="S16" s="74"/>
    </row>
    <row r="17" spans="1:19" ht="15" customHeight="1" x14ac:dyDescent="0.3">
      <c r="A17" s="81"/>
      <c r="B17" s="98" t="s">
        <v>492</v>
      </c>
      <c r="C17" s="99"/>
      <c r="D17" s="99"/>
      <c r="E17" s="100"/>
      <c r="F17" s="81"/>
      <c r="G17" s="81"/>
      <c r="H17" s="82"/>
      <c r="I17" s="83"/>
      <c r="J17" s="84"/>
      <c r="K17" s="84"/>
      <c r="L17" s="84"/>
      <c r="M17" s="84"/>
      <c r="N17" s="74"/>
      <c r="O17" s="74"/>
      <c r="P17" s="74"/>
      <c r="Q17" s="74"/>
      <c r="R17" s="74"/>
      <c r="S17" s="74"/>
    </row>
    <row r="18" spans="1:19" ht="15" customHeight="1" x14ac:dyDescent="0.3">
      <c r="A18" s="81"/>
      <c r="B18" s="98" t="s">
        <v>493</v>
      </c>
      <c r="C18" s="99"/>
      <c r="D18" s="99"/>
      <c r="E18" s="100"/>
      <c r="F18" s="97" t="s">
        <v>72</v>
      </c>
      <c r="G18" s="101">
        <f>(1.5*1.5*1.5)*2</f>
        <v>6.75</v>
      </c>
      <c r="H18" s="101"/>
      <c r="I18" s="102">
        <f>H18*G18</f>
        <v>0</v>
      </c>
      <c r="J18" s="84"/>
      <c r="K18" s="84"/>
      <c r="L18" s="84"/>
      <c r="M18" s="84"/>
      <c r="N18" s="74"/>
      <c r="O18" s="74"/>
      <c r="P18" s="74"/>
      <c r="Q18" s="74"/>
      <c r="R18" s="74"/>
      <c r="S18" s="74"/>
    </row>
    <row r="19" spans="1:19" ht="15" customHeight="1" x14ac:dyDescent="0.3">
      <c r="A19" s="81"/>
      <c r="B19" s="103"/>
      <c r="C19" s="86"/>
      <c r="D19" s="86"/>
      <c r="E19" s="87"/>
      <c r="F19" s="81"/>
      <c r="G19" s="81"/>
      <c r="H19" s="101"/>
      <c r="I19" s="83"/>
      <c r="J19" s="84"/>
      <c r="K19" s="84"/>
      <c r="L19" s="84"/>
      <c r="M19" s="84"/>
      <c r="N19" s="74"/>
      <c r="O19" s="74"/>
      <c r="P19" s="74"/>
      <c r="Q19" s="74"/>
      <c r="R19" s="74"/>
      <c r="S19" s="74"/>
    </row>
    <row r="20" spans="1:19" ht="15" customHeight="1" x14ac:dyDescent="0.3">
      <c r="A20" s="81"/>
      <c r="B20" s="85" t="s">
        <v>494</v>
      </c>
      <c r="C20" s="104"/>
      <c r="D20" s="104"/>
      <c r="E20" s="105"/>
      <c r="F20" s="81"/>
      <c r="G20" s="81"/>
      <c r="H20" s="101"/>
      <c r="I20" s="83"/>
      <c r="J20" s="84"/>
      <c r="K20" s="84"/>
      <c r="L20" s="84"/>
      <c r="M20" s="84"/>
      <c r="N20" s="74"/>
      <c r="O20" s="74"/>
      <c r="P20" s="74"/>
      <c r="Q20" s="74"/>
      <c r="R20" s="74"/>
      <c r="S20" s="74"/>
    </row>
    <row r="21" spans="1:19" s="112" customFormat="1" ht="15" customHeight="1" x14ac:dyDescent="0.3">
      <c r="A21" s="106"/>
      <c r="B21" s="85" t="s">
        <v>495</v>
      </c>
      <c r="C21" s="107"/>
      <c r="D21" s="107"/>
      <c r="E21" s="108"/>
      <c r="F21" s="106"/>
      <c r="G21" s="106"/>
      <c r="H21" s="101"/>
      <c r="I21" s="109"/>
      <c r="J21" s="110"/>
      <c r="K21" s="110"/>
      <c r="L21" s="110"/>
      <c r="M21" s="110"/>
      <c r="N21" s="111"/>
      <c r="O21" s="111"/>
      <c r="P21" s="111"/>
      <c r="Q21" s="111"/>
      <c r="R21" s="111"/>
      <c r="S21" s="111"/>
    </row>
    <row r="22" spans="1:19" s="112" customFormat="1" ht="15" customHeight="1" x14ac:dyDescent="0.3">
      <c r="A22" s="106"/>
      <c r="B22" s="113"/>
      <c r="C22" s="107"/>
      <c r="D22" s="107"/>
      <c r="E22" s="108"/>
      <c r="F22" s="106"/>
      <c r="G22" s="106"/>
      <c r="H22" s="101"/>
      <c r="I22" s="109"/>
      <c r="J22" s="110"/>
      <c r="K22" s="110"/>
      <c r="L22" s="110"/>
      <c r="M22" s="110"/>
      <c r="N22" s="111"/>
      <c r="O22" s="111"/>
      <c r="P22" s="111"/>
      <c r="Q22" s="111"/>
      <c r="R22" s="111"/>
      <c r="S22" s="111"/>
    </row>
    <row r="23" spans="1:19" s="112" customFormat="1" ht="18" customHeight="1" x14ac:dyDescent="0.3">
      <c r="A23" s="97" t="s">
        <v>48</v>
      </c>
      <c r="B23" s="98" t="s">
        <v>496</v>
      </c>
      <c r="C23" s="114"/>
      <c r="D23" s="114"/>
      <c r="E23" s="115"/>
      <c r="F23" s="97" t="s">
        <v>72</v>
      </c>
      <c r="G23" s="101">
        <f>1.5*1.5*0.35</f>
        <v>0.78749999999999998</v>
      </c>
      <c r="H23" s="101"/>
      <c r="I23" s="102">
        <f>H23*G23</f>
        <v>0</v>
      </c>
      <c r="J23" s="110"/>
      <c r="K23" s="110"/>
      <c r="L23" s="110"/>
      <c r="M23" s="110"/>
      <c r="N23" s="111"/>
      <c r="O23" s="111"/>
      <c r="P23" s="111"/>
      <c r="Q23" s="111"/>
      <c r="R23" s="111"/>
      <c r="S23" s="111"/>
    </row>
    <row r="24" spans="1:19" s="112" customFormat="1" ht="15" customHeight="1" x14ac:dyDescent="0.3">
      <c r="A24" s="97"/>
      <c r="B24" s="98"/>
      <c r="C24" s="116"/>
      <c r="D24" s="116"/>
      <c r="E24" s="117"/>
      <c r="F24" s="97"/>
      <c r="G24" s="101"/>
      <c r="H24" s="101"/>
      <c r="I24" s="109"/>
      <c r="J24" s="110"/>
      <c r="K24" s="110"/>
      <c r="L24" s="110"/>
      <c r="M24" s="110"/>
      <c r="N24" s="111"/>
      <c r="O24" s="111"/>
      <c r="P24" s="111"/>
      <c r="Q24" s="111"/>
      <c r="R24" s="111"/>
      <c r="S24" s="111"/>
    </row>
    <row r="25" spans="1:19" s="112" customFormat="1" ht="15" customHeight="1" x14ac:dyDescent="0.3">
      <c r="A25" s="97" t="s">
        <v>49</v>
      </c>
      <c r="B25" s="98" t="s">
        <v>497</v>
      </c>
      <c r="C25" s="114"/>
      <c r="D25" s="114"/>
      <c r="E25" s="115"/>
      <c r="F25" s="97"/>
      <c r="G25" s="101"/>
      <c r="H25" s="101"/>
      <c r="I25" s="109"/>
      <c r="J25" s="110"/>
      <c r="K25" s="110"/>
      <c r="L25" s="110"/>
      <c r="M25" s="110"/>
      <c r="N25" s="111"/>
      <c r="O25" s="111"/>
      <c r="P25" s="111"/>
      <c r="Q25" s="111"/>
      <c r="R25" s="111"/>
      <c r="S25" s="111"/>
    </row>
    <row r="26" spans="1:19" s="112" customFormat="1" ht="15" customHeight="1" x14ac:dyDescent="0.3">
      <c r="A26" s="97"/>
      <c r="B26" s="98" t="s">
        <v>498</v>
      </c>
      <c r="C26" s="114"/>
      <c r="D26" s="114"/>
      <c r="E26" s="115"/>
      <c r="F26" s="97" t="s">
        <v>72</v>
      </c>
      <c r="G26" s="101">
        <f>(0.6*0.6*2.7)*2</f>
        <v>1.944</v>
      </c>
      <c r="H26" s="101"/>
      <c r="I26" s="102">
        <f>H26*G26</f>
        <v>0</v>
      </c>
      <c r="J26" s="110"/>
      <c r="K26" s="110"/>
      <c r="L26" s="110"/>
      <c r="M26" s="110"/>
      <c r="N26" s="111"/>
      <c r="O26" s="111"/>
      <c r="P26" s="111"/>
      <c r="Q26" s="111"/>
      <c r="R26" s="111"/>
      <c r="S26" s="111"/>
    </row>
    <row r="27" spans="1:19" s="112" customFormat="1" ht="15" customHeight="1" x14ac:dyDescent="0.3">
      <c r="A27" s="97"/>
      <c r="B27" s="98"/>
      <c r="C27" s="114"/>
      <c r="D27" s="114"/>
      <c r="E27" s="115"/>
      <c r="F27" s="97"/>
      <c r="G27" s="101"/>
      <c r="H27" s="101"/>
      <c r="I27" s="118"/>
      <c r="J27" s="110"/>
      <c r="K27" s="110"/>
      <c r="L27" s="110"/>
      <c r="M27" s="110"/>
      <c r="N27" s="111"/>
      <c r="O27" s="111"/>
      <c r="P27" s="111"/>
      <c r="Q27" s="111"/>
      <c r="R27" s="111"/>
      <c r="S27" s="111"/>
    </row>
    <row r="28" spans="1:19" s="112" customFormat="1" ht="15" customHeight="1" x14ac:dyDescent="0.3">
      <c r="A28" s="97" t="s">
        <v>73</v>
      </c>
      <c r="B28" s="98" t="s">
        <v>499</v>
      </c>
      <c r="C28" s="114"/>
      <c r="D28" s="114"/>
      <c r="E28" s="115"/>
      <c r="F28" s="97" t="s">
        <v>500</v>
      </c>
      <c r="G28" s="101">
        <v>200</v>
      </c>
      <c r="H28" s="101"/>
      <c r="I28" s="102">
        <f>H28*G28</f>
        <v>0</v>
      </c>
      <c r="J28" s="110"/>
      <c r="K28" s="110"/>
      <c r="L28" s="110"/>
      <c r="M28" s="110"/>
      <c r="N28" s="111"/>
      <c r="O28" s="111"/>
      <c r="P28" s="111"/>
      <c r="Q28" s="111"/>
      <c r="R28" s="111"/>
      <c r="S28" s="111"/>
    </row>
    <row r="29" spans="1:19" s="112" customFormat="1" ht="15" customHeight="1" x14ac:dyDescent="0.3">
      <c r="A29" s="97"/>
      <c r="B29" s="98"/>
      <c r="C29" s="116"/>
      <c r="D29" s="116"/>
      <c r="E29" s="117"/>
      <c r="F29" s="97"/>
      <c r="G29" s="101"/>
      <c r="H29" s="101"/>
      <c r="I29" s="118"/>
      <c r="J29" s="110"/>
      <c r="K29" s="110"/>
      <c r="L29" s="110"/>
      <c r="M29" s="110"/>
      <c r="N29" s="111"/>
      <c r="O29" s="111"/>
      <c r="P29" s="111"/>
      <c r="Q29" s="111"/>
      <c r="R29" s="111"/>
      <c r="S29" s="111"/>
    </row>
    <row r="30" spans="1:19" s="112" customFormat="1" ht="15" customHeight="1" x14ac:dyDescent="0.3">
      <c r="A30" s="97" t="s">
        <v>74</v>
      </c>
      <c r="B30" s="98" t="s">
        <v>501</v>
      </c>
      <c r="C30" s="114"/>
      <c r="D30" s="114"/>
      <c r="E30" s="115"/>
      <c r="F30" s="97" t="s">
        <v>70</v>
      </c>
      <c r="G30" s="101">
        <v>10</v>
      </c>
      <c r="H30" s="101"/>
      <c r="I30" s="102">
        <f>H30*G30</f>
        <v>0</v>
      </c>
      <c r="J30" s="110"/>
      <c r="K30" s="110"/>
      <c r="L30" s="110"/>
      <c r="M30" s="110"/>
      <c r="N30" s="111"/>
      <c r="O30" s="111"/>
      <c r="P30" s="111"/>
      <c r="Q30" s="111"/>
      <c r="R30" s="111"/>
      <c r="S30" s="111"/>
    </row>
    <row r="31" spans="1:19" s="112" customFormat="1" ht="15" customHeight="1" x14ac:dyDescent="0.3">
      <c r="A31" s="97"/>
      <c r="B31" s="98"/>
      <c r="C31" s="116"/>
      <c r="D31" s="116"/>
      <c r="E31" s="117"/>
      <c r="F31" s="97"/>
      <c r="G31" s="101"/>
      <c r="H31" s="101"/>
      <c r="I31" s="118"/>
      <c r="J31" s="110"/>
      <c r="K31" s="110"/>
      <c r="L31" s="110"/>
      <c r="M31" s="110"/>
      <c r="N31" s="111"/>
      <c r="O31" s="111"/>
      <c r="P31" s="111"/>
      <c r="Q31" s="111"/>
      <c r="R31" s="111"/>
      <c r="S31" s="111"/>
    </row>
    <row r="32" spans="1:19" s="112" customFormat="1" ht="15" customHeight="1" x14ac:dyDescent="0.3">
      <c r="A32" s="97" t="s">
        <v>76</v>
      </c>
      <c r="B32" s="98" t="s">
        <v>502</v>
      </c>
      <c r="C32" s="114"/>
      <c r="D32" s="114"/>
      <c r="E32" s="115"/>
      <c r="F32" s="97" t="s">
        <v>70</v>
      </c>
      <c r="G32" s="101">
        <v>10</v>
      </c>
      <c r="H32" s="101"/>
      <c r="I32" s="102">
        <f>H32*G32</f>
        <v>0</v>
      </c>
      <c r="J32" s="110"/>
      <c r="K32" s="110"/>
      <c r="L32" s="110"/>
      <c r="M32" s="110"/>
      <c r="N32" s="111"/>
      <c r="O32" s="111"/>
      <c r="P32" s="111"/>
      <c r="Q32" s="111"/>
      <c r="R32" s="111"/>
      <c r="S32" s="111"/>
    </row>
    <row r="33" spans="1:19" s="112" customFormat="1" ht="15" customHeight="1" x14ac:dyDescent="0.3">
      <c r="A33" s="97"/>
      <c r="B33" s="98"/>
      <c r="C33" s="116"/>
      <c r="D33" s="116"/>
      <c r="E33" s="117"/>
      <c r="F33" s="97"/>
      <c r="G33" s="101"/>
      <c r="H33" s="101"/>
      <c r="I33" s="118"/>
      <c r="J33" s="110"/>
      <c r="K33" s="110"/>
      <c r="L33" s="110"/>
      <c r="M33" s="110"/>
      <c r="N33" s="111"/>
      <c r="O33" s="111"/>
      <c r="P33" s="111"/>
      <c r="Q33" s="111"/>
      <c r="R33" s="111"/>
      <c r="S33" s="111"/>
    </row>
    <row r="34" spans="1:19" s="112" customFormat="1" ht="15" customHeight="1" x14ac:dyDescent="0.3">
      <c r="A34" s="97" t="s">
        <v>77</v>
      </c>
      <c r="B34" s="98" t="s">
        <v>503</v>
      </c>
      <c r="C34" s="114"/>
      <c r="D34" s="114"/>
      <c r="E34" s="115"/>
      <c r="F34" s="97" t="s">
        <v>36</v>
      </c>
      <c r="G34" s="101">
        <v>2</v>
      </c>
      <c r="H34" s="101"/>
      <c r="I34" s="102">
        <f>H34*G34</f>
        <v>0</v>
      </c>
      <c r="J34" s="110"/>
      <c r="K34" s="110"/>
      <c r="L34" s="110"/>
      <c r="M34" s="110"/>
      <c r="N34" s="111"/>
      <c r="O34" s="111"/>
      <c r="P34" s="111"/>
      <c r="Q34" s="111"/>
      <c r="R34" s="111"/>
      <c r="S34" s="111"/>
    </row>
    <row r="35" spans="1:19" s="112" customFormat="1" ht="15" customHeight="1" x14ac:dyDescent="0.3">
      <c r="A35" s="97"/>
      <c r="B35" s="119"/>
      <c r="C35" s="116"/>
      <c r="D35" s="116"/>
      <c r="E35" s="117"/>
      <c r="F35" s="106"/>
      <c r="G35" s="106"/>
      <c r="H35" s="101"/>
      <c r="I35" s="109"/>
      <c r="J35" s="110"/>
      <c r="K35" s="110"/>
      <c r="L35" s="110"/>
      <c r="M35" s="110"/>
      <c r="N35" s="111"/>
      <c r="O35" s="111"/>
      <c r="P35" s="111"/>
      <c r="Q35" s="111"/>
      <c r="R35" s="111"/>
      <c r="S35" s="111"/>
    </row>
    <row r="36" spans="1:19" s="112" customFormat="1" ht="15" customHeight="1" x14ac:dyDescent="0.3">
      <c r="A36" s="97"/>
      <c r="B36" s="90" t="s">
        <v>504</v>
      </c>
      <c r="C36" s="116"/>
      <c r="D36" s="116"/>
      <c r="E36" s="117"/>
      <c r="F36" s="106"/>
      <c r="G36" s="106"/>
      <c r="H36" s="101"/>
      <c r="I36" s="109"/>
      <c r="J36" s="110"/>
      <c r="K36" s="110"/>
      <c r="L36" s="110"/>
      <c r="M36" s="110"/>
      <c r="N36" s="111"/>
      <c r="O36" s="111"/>
      <c r="P36" s="111"/>
      <c r="Q36" s="111"/>
      <c r="R36" s="111"/>
      <c r="S36" s="111"/>
    </row>
    <row r="37" spans="1:19" s="112" customFormat="1" ht="15" customHeight="1" x14ac:dyDescent="0.3">
      <c r="A37" s="97"/>
      <c r="B37" s="119"/>
      <c r="C37" s="116"/>
      <c r="D37" s="116"/>
      <c r="E37" s="117"/>
      <c r="F37" s="106"/>
      <c r="G37" s="106"/>
      <c r="H37" s="101"/>
      <c r="I37" s="109"/>
      <c r="J37" s="110"/>
      <c r="K37" s="110"/>
      <c r="L37" s="110"/>
      <c r="M37" s="110"/>
      <c r="N37" s="111"/>
      <c r="O37" s="111"/>
      <c r="P37" s="111"/>
      <c r="Q37" s="111"/>
      <c r="R37" s="111"/>
      <c r="S37" s="111"/>
    </row>
    <row r="38" spans="1:19" s="112" customFormat="1" ht="15" customHeight="1" x14ac:dyDescent="0.3">
      <c r="A38" s="97" t="s">
        <v>78</v>
      </c>
      <c r="B38" s="98" t="s">
        <v>505</v>
      </c>
      <c r="C38" s="120"/>
      <c r="D38" s="120"/>
      <c r="E38" s="121"/>
      <c r="F38" s="106"/>
      <c r="G38" s="106"/>
      <c r="H38" s="101"/>
      <c r="I38" s="109"/>
      <c r="J38" s="110"/>
      <c r="K38" s="110"/>
      <c r="L38" s="110"/>
      <c r="M38" s="110"/>
      <c r="N38" s="111"/>
      <c r="O38" s="111"/>
      <c r="P38" s="111"/>
      <c r="Q38" s="111"/>
      <c r="R38" s="111"/>
      <c r="S38" s="111"/>
    </row>
    <row r="39" spans="1:19" s="112" customFormat="1" ht="15" customHeight="1" x14ac:dyDescent="0.3">
      <c r="A39" s="97"/>
      <c r="B39" s="98" t="s">
        <v>506</v>
      </c>
      <c r="C39" s="120"/>
      <c r="D39" s="120"/>
      <c r="E39" s="121"/>
      <c r="F39" s="106"/>
      <c r="G39" s="106"/>
      <c r="H39" s="101"/>
      <c r="I39" s="109"/>
      <c r="J39" s="110"/>
      <c r="K39" s="110"/>
      <c r="L39" s="110"/>
      <c r="M39" s="110"/>
      <c r="N39" s="111"/>
      <c r="O39" s="111"/>
      <c r="P39" s="111"/>
      <c r="Q39" s="111"/>
      <c r="R39" s="111"/>
      <c r="S39" s="111"/>
    </row>
    <row r="40" spans="1:19" s="112" customFormat="1" ht="15" customHeight="1" x14ac:dyDescent="0.3">
      <c r="A40" s="106"/>
      <c r="B40" s="98" t="s">
        <v>507</v>
      </c>
      <c r="C40" s="120"/>
      <c r="D40" s="120"/>
      <c r="E40" s="121"/>
      <c r="F40" s="106"/>
      <c r="G40" s="106"/>
      <c r="H40" s="101"/>
      <c r="I40" s="109"/>
      <c r="J40" s="110"/>
      <c r="K40" s="110"/>
      <c r="L40" s="110"/>
      <c r="M40" s="110"/>
      <c r="N40" s="111"/>
      <c r="O40" s="111"/>
      <c r="P40" s="111"/>
      <c r="Q40" s="111"/>
      <c r="R40" s="111"/>
      <c r="S40" s="111"/>
    </row>
    <row r="41" spans="1:19" s="112" customFormat="1" ht="15" customHeight="1" x14ac:dyDescent="0.3">
      <c r="A41" s="106"/>
      <c r="B41" s="98" t="s">
        <v>508</v>
      </c>
      <c r="C41" s="120"/>
      <c r="D41" s="120"/>
      <c r="E41" s="121"/>
      <c r="F41" s="106"/>
      <c r="G41" s="106"/>
      <c r="H41" s="101"/>
      <c r="I41" s="109"/>
      <c r="J41" s="110"/>
      <c r="K41" s="110"/>
      <c r="L41" s="110"/>
      <c r="M41" s="110"/>
      <c r="N41" s="111"/>
      <c r="O41" s="111"/>
      <c r="P41" s="111"/>
      <c r="Q41" s="111"/>
      <c r="R41" s="111"/>
      <c r="S41" s="111"/>
    </row>
    <row r="42" spans="1:19" s="112" customFormat="1" ht="15" customHeight="1" x14ac:dyDescent="0.3">
      <c r="A42" s="106"/>
      <c r="B42" s="98" t="s">
        <v>509</v>
      </c>
      <c r="C42" s="120"/>
      <c r="D42" s="120"/>
      <c r="E42" s="121"/>
      <c r="F42" s="106"/>
      <c r="G42" s="106"/>
      <c r="H42" s="101"/>
      <c r="I42" s="109"/>
      <c r="J42" s="110"/>
      <c r="K42" s="110"/>
      <c r="L42" s="110"/>
      <c r="M42" s="110"/>
      <c r="N42" s="111"/>
      <c r="O42" s="111"/>
      <c r="P42" s="111"/>
      <c r="Q42" s="111"/>
      <c r="R42" s="111"/>
      <c r="S42" s="111"/>
    </row>
    <row r="43" spans="1:19" s="112" customFormat="1" ht="15" customHeight="1" x14ac:dyDescent="0.3">
      <c r="A43" s="106"/>
      <c r="B43" s="98" t="s">
        <v>510</v>
      </c>
      <c r="C43" s="120"/>
      <c r="D43" s="120"/>
      <c r="E43" s="121"/>
      <c r="F43" s="106"/>
      <c r="G43" s="106"/>
      <c r="H43" s="101"/>
      <c r="I43" s="109"/>
      <c r="J43" s="110"/>
      <c r="K43" s="110"/>
      <c r="L43" s="110"/>
      <c r="M43" s="110"/>
      <c r="N43" s="111"/>
      <c r="O43" s="111"/>
      <c r="P43" s="111"/>
      <c r="Q43" s="111"/>
      <c r="R43" s="111"/>
      <c r="S43" s="111"/>
    </row>
    <row r="44" spans="1:19" s="112" customFormat="1" ht="15" customHeight="1" x14ac:dyDescent="0.3">
      <c r="A44" s="106"/>
      <c r="B44" s="98" t="s">
        <v>511</v>
      </c>
      <c r="C44" s="120"/>
      <c r="D44" s="120"/>
      <c r="E44" s="121"/>
      <c r="F44" s="106"/>
      <c r="G44" s="106"/>
      <c r="H44" s="101"/>
      <c r="I44" s="109"/>
      <c r="J44" s="110"/>
      <c r="K44" s="110"/>
      <c r="L44" s="110"/>
      <c r="M44" s="110"/>
      <c r="N44" s="111"/>
      <c r="O44" s="111"/>
      <c r="P44" s="111"/>
      <c r="Q44" s="111"/>
      <c r="R44" s="111"/>
      <c r="S44" s="111"/>
    </row>
    <row r="45" spans="1:19" s="112" customFormat="1" ht="15" customHeight="1" x14ac:dyDescent="0.3">
      <c r="A45" s="106"/>
      <c r="B45" s="98" t="s">
        <v>512</v>
      </c>
      <c r="C45" s="120"/>
      <c r="D45" s="120"/>
      <c r="E45" s="121"/>
      <c r="F45" s="106"/>
      <c r="G45" s="106"/>
      <c r="H45" s="101"/>
      <c r="I45" s="109"/>
      <c r="J45" s="110"/>
      <c r="K45" s="110"/>
      <c r="L45" s="110"/>
      <c r="M45" s="110"/>
      <c r="N45" s="111"/>
      <c r="O45" s="111"/>
      <c r="P45" s="111"/>
      <c r="Q45" s="111"/>
      <c r="R45" s="111"/>
      <c r="S45" s="111"/>
    </row>
    <row r="46" spans="1:19" s="112" customFormat="1" ht="15" customHeight="1" x14ac:dyDescent="0.3">
      <c r="A46" s="106"/>
      <c r="B46" s="98" t="s">
        <v>513</v>
      </c>
      <c r="C46" s="120"/>
      <c r="D46" s="120"/>
      <c r="E46" s="121"/>
      <c r="F46" s="106"/>
      <c r="G46" s="106"/>
      <c r="H46" s="101"/>
      <c r="I46" s="109"/>
      <c r="J46" s="110"/>
      <c r="K46" s="110"/>
      <c r="L46" s="110"/>
      <c r="M46" s="110"/>
      <c r="N46" s="111"/>
      <c r="O46" s="111"/>
      <c r="P46" s="111"/>
      <c r="Q46" s="111"/>
      <c r="R46" s="111"/>
      <c r="S46" s="111"/>
    </row>
    <row r="47" spans="1:19" s="112" customFormat="1" ht="15" customHeight="1" x14ac:dyDescent="0.3">
      <c r="A47" s="106"/>
      <c r="B47" s="98" t="s">
        <v>514</v>
      </c>
      <c r="C47" s="120"/>
      <c r="D47" s="120"/>
      <c r="E47" s="121"/>
      <c r="F47" s="97" t="s">
        <v>515</v>
      </c>
      <c r="G47" s="101">
        <v>1</v>
      </c>
      <c r="H47" s="101"/>
      <c r="I47" s="102">
        <f>H47*G47</f>
        <v>0</v>
      </c>
      <c r="J47" s="110"/>
      <c r="K47" s="110"/>
      <c r="L47" s="110"/>
      <c r="M47" s="110"/>
      <c r="N47" s="111"/>
      <c r="O47" s="111"/>
      <c r="P47" s="111"/>
      <c r="Q47" s="111"/>
      <c r="R47" s="111"/>
      <c r="S47" s="111"/>
    </row>
    <row r="48" spans="1:19" s="112" customFormat="1" ht="15" customHeight="1" thickBot="1" x14ac:dyDescent="0.35">
      <c r="A48" s="106"/>
      <c r="B48" s="119"/>
      <c r="C48" s="120"/>
      <c r="D48" s="120"/>
      <c r="E48" s="121"/>
      <c r="F48" s="106"/>
      <c r="G48" s="106"/>
      <c r="H48" s="101"/>
      <c r="I48" s="109"/>
      <c r="J48" s="110"/>
      <c r="K48" s="110"/>
      <c r="L48" s="110"/>
      <c r="M48" s="110"/>
      <c r="N48" s="111"/>
      <c r="O48" s="111"/>
      <c r="P48" s="111"/>
      <c r="Q48" s="111"/>
      <c r="R48" s="111"/>
      <c r="S48" s="111"/>
    </row>
    <row r="49" spans="1:19" s="112" customFormat="1" ht="21.9" customHeight="1" thickBot="1" x14ac:dyDescent="0.4">
      <c r="A49" s="122"/>
      <c r="B49" s="123" t="s">
        <v>516</v>
      </c>
      <c r="C49" s="124"/>
      <c r="D49" s="124"/>
      <c r="E49" s="124"/>
      <c r="F49" s="125"/>
      <c r="G49" s="125"/>
      <c r="H49" s="126"/>
      <c r="I49" s="127">
        <f>SUM(I18:I48)</f>
        <v>0</v>
      </c>
      <c r="J49" s="110"/>
      <c r="K49" s="110"/>
      <c r="L49" s="110"/>
      <c r="M49" s="110"/>
      <c r="N49" s="111"/>
      <c r="O49" s="111"/>
      <c r="P49" s="111"/>
      <c r="Q49" s="111"/>
      <c r="R49" s="111"/>
      <c r="S49" s="111"/>
    </row>
    <row r="50" spans="1:19" s="112" customFormat="1" ht="15" customHeight="1" x14ac:dyDescent="0.35">
      <c r="A50" s="128"/>
      <c r="B50" s="129"/>
      <c r="C50" s="130"/>
      <c r="D50" s="130"/>
      <c r="E50" s="131"/>
      <c r="F50" s="128"/>
      <c r="G50" s="128"/>
      <c r="H50" s="132"/>
      <c r="I50" s="133"/>
      <c r="J50" s="110"/>
      <c r="K50" s="110"/>
      <c r="L50" s="110"/>
      <c r="M50" s="110"/>
      <c r="N50" s="111"/>
      <c r="O50" s="111"/>
      <c r="P50" s="111"/>
      <c r="Q50" s="111"/>
      <c r="R50" s="111"/>
      <c r="S50" s="111"/>
    </row>
    <row r="51" spans="1:19" s="112" customFormat="1" ht="15" customHeight="1" x14ac:dyDescent="0.3">
      <c r="A51" s="128"/>
      <c r="B51" s="85" t="str">
        <f>B3</f>
        <v>PROJECT: PROPOSED NEW BOREHOLE  WORKS</v>
      </c>
      <c r="C51" s="130"/>
      <c r="D51" s="130"/>
      <c r="E51" s="131"/>
      <c r="F51" s="128"/>
      <c r="G51" s="128"/>
      <c r="H51" s="132"/>
      <c r="I51" s="133"/>
      <c r="J51" s="110"/>
      <c r="K51" s="110"/>
      <c r="L51" s="110"/>
      <c r="M51" s="110"/>
      <c r="N51" s="111"/>
      <c r="O51" s="111"/>
      <c r="P51" s="111"/>
      <c r="Q51" s="111"/>
      <c r="R51" s="111"/>
      <c r="S51" s="111"/>
    </row>
    <row r="52" spans="1:19" s="112" customFormat="1" ht="15" customHeight="1" x14ac:dyDescent="0.3">
      <c r="A52" s="128"/>
      <c r="B52" s="85" t="str">
        <f>B4</f>
        <v>LOCATION :CUSMAN QUULE VILLAGE MARRKA-DISTRICT SOUTHWEST STATE</v>
      </c>
      <c r="C52" s="130"/>
      <c r="D52" s="130"/>
      <c r="E52" s="131"/>
      <c r="F52" s="128"/>
      <c r="G52" s="128"/>
      <c r="H52" s="132"/>
      <c r="I52" s="133"/>
      <c r="J52" s="110"/>
      <c r="K52" s="110"/>
      <c r="L52" s="110"/>
      <c r="M52" s="110"/>
      <c r="N52" s="111"/>
      <c r="O52" s="111"/>
      <c r="P52" s="111"/>
      <c r="Q52" s="111"/>
      <c r="R52" s="111"/>
      <c r="S52" s="111"/>
    </row>
    <row r="53" spans="1:19" s="112" customFormat="1" ht="15" customHeight="1" x14ac:dyDescent="0.3">
      <c r="A53" s="128"/>
      <c r="B53" s="85"/>
      <c r="C53" s="130"/>
      <c r="D53" s="130"/>
      <c r="E53" s="131"/>
      <c r="F53" s="128"/>
      <c r="G53" s="128"/>
      <c r="H53" s="132"/>
      <c r="I53" s="133"/>
      <c r="J53" s="110"/>
      <c r="K53" s="110"/>
      <c r="L53" s="110"/>
      <c r="M53" s="110"/>
      <c r="N53" s="111"/>
      <c r="O53" s="111"/>
      <c r="P53" s="111"/>
      <c r="Q53" s="111"/>
      <c r="R53" s="111"/>
      <c r="S53" s="111"/>
    </row>
    <row r="54" spans="1:19" s="112" customFormat="1" ht="15" customHeight="1" x14ac:dyDescent="0.3">
      <c r="A54" s="128"/>
      <c r="B54" s="85" t="str">
        <f>B6</f>
        <v>SECTION 8: FENCE AND GATE</v>
      </c>
      <c r="C54" s="130"/>
      <c r="D54" s="130"/>
      <c r="E54" s="131"/>
      <c r="F54" s="128"/>
      <c r="G54" s="128"/>
      <c r="H54" s="132"/>
      <c r="I54" s="133"/>
      <c r="J54" s="110"/>
      <c r="K54" s="110"/>
      <c r="L54" s="110"/>
      <c r="M54" s="110"/>
      <c r="N54" s="111"/>
      <c r="O54" s="111"/>
      <c r="P54" s="111"/>
      <c r="Q54" s="111"/>
      <c r="R54" s="111"/>
      <c r="S54" s="111"/>
    </row>
    <row r="55" spans="1:19" s="112" customFormat="1" ht="15" customHeight="1" x14ac:dyDescent="0.35">
      <c r="A55" s="128"/>
      <c r="B55" s="129"/>
      <c r="C55" s="130"/>
      <c r="D55" s="130"/>
      <c r="E55" s="131"/>
      <c r="F55" s="128"/>
      <c r="G55" s="128"/>
      <c r="H55" s="132"/>
      <c r="I55" s="133"/>
      <c r="J55" s="110"/>
      <c r="K55" s="110"/>
      <c r="L55" s="110"/>
      <c r="M55" s="110"/>
      <c r="N55" s="111"/>
      <c r="O55" s="111"/>
      <c r="P55" s="111"/>
      <c r="Q55" s="111"/>
      <c r="R55" s="111"/>
      <c r="S55" s="111"/>
    </row>
    <row r="56" spans="1:19" s="112" customFormat="1" ht="15" customHeight="1" x14ac:dyDescent="0.3">
      <c r="A56" s="128"/>
      <c r="B56" s="85" t="s">
        <v>517</v>
      </c>
      <c r="C56" s="130"/>
      <c r="D56" s="130"/>
      <c r="E56" s="131"/>
      <c r="F56" s="128"/>
      <c r="G56" s="128"/>
      <c r="H56" s="134"/>
      <c r="I56" s="133"/>
      <c r="J56" s="110"/>
      <c r="K56" s="110"/>
      <c r="L56" s="110"/>
      <c r="M56" s="110"/>
      <c r="N56" s="111"/>
      <c r="O56" s="111"/>
      <c r="P56" s="111"/>
      <c r="Q56" s="111"/>
      <c r="R56" s="111"/>
      <c r="S56" s="111"/>
    </row>
    <row r="57" spans="1:19" s="112" customFormat="1" ht="15" customHeight="1" x14ac:dyDescent="0.35">
      <c r="A57" s="128"/>
      <c r="B57" s="129"/>
      <c r="C57" s="130"/>
      <c r="D57" s="130"/>
      <c r="E57" s="131"/>
      <c r="F57" s="128"/>
      <c r="G57" s="128"/>
      <c r="H57" s="134"/>
      <c r="I57" s="133"/>
      <c r="J57" s="110"/>
      <c r="K57" s="110"/>
      <c r="L57" s="110"/>
      <c r="M57" s="110"/>
      <c r="N57" s="111"/>
      <c r="O57" s="111"/>
      <c r="P57" s="111"/>
      <c r="Q57" s="111"/>
      <c r="R57" s="111"/>
      <c r="S57" s="111"/>
    </row>
    <row r="58" spans="1:19" s="112" customFormat="1" ht="15" customHeight="1" x14ac:dyDescent="0.3">
      <c r="A58" s="128"/>
      <c r="B58" s="85" t="s">
        <v>518</v>
      </c>
      <c r="C58" s="135"/>
      <c r="D58" s="135"/>
      <c r="E58" s="136"/>
      <c r="F58" s="128"/>
      <c r="G58" s="128"/>
      <c r="H58" s="134"/>
      <c r="I58" s="133"/>
      <c r="J58" s="110"/>
      <c r="K58" s="110"/>
      <c r="L58" s="110"/>
      <c r="M58" s="110"/>
      <c r="N58" s="111"/>
      <c r="O58" s="111"/>
      <c r="P58" s="111"/>
      <c r="Q58" s="111"/>
      <c r="R58" s="111"/>
      <c r="S58" s="111"/>
    </row>
    <row r="59" spans="1:19" s="112" customFormat="1" ht="15" customHeight="1" x14ac:dyDescent="0.3">
      <c r="A59" s="128"/>
      <c r="B59" s="85" t="s">
        <v>519</v>
      </c>
      <c r="C59" s="135"/>
      <c r="D59" s="135"/>
      <c r="E59" s="136"/>
      <c r="F59" s="128"/>
      <c r="G59" s="128"/>
      <c r="H59" s="134"/>
      <c r="I59" s="133"/>
      <c r="J59" s="110"/>
      <c r="K59" s="110"/>
      <c r="L59" s="110"/>
      <c r="M59" s="110"/>
      <c r="N59" s="111"/>
      <c r="O59" s="111"/>
      <c r="P59" s="111"/>
      <c r="Q59" s="111"/>
      <c r="R59" s="111"/>
      <c r="S59" s="111"/>
    </row>
    <row r="60" spans="1:19" s="112" customFormat="1" ht="15" customHeight="1" x14ac:dyDescent="0.3">
      <c r="A60" s="128"/>
      <c r="B60" s="85" t="s">
        <v>520</v>
      </c>
      <c r="C60" s="135"/>
      <c r="D60" s="135"/>
      <c r="E60" s="136"/>
      <c r="F60" s="128"/>
      <c r="G60" s="128"/>
      <c r="H60" s="134"/>
      <c r="I60" s="133"/>
      <c r="J60" s="110"/>
      <c r="K60" s="110"/>
      <c r="L60" s="110"/>
      <c r="M60" s="110"/>
      <c r="N60" s="111"/>
      <c r="O60" s="111"/>
      <c r="P60" s="111"/>
      <c r="Q60" s="111"/>
      <c r="R60" s="111"/>
      <c r="S60" s="111"/>
    </row>
    <row r="61" spans="1:19" s="112" customFormat="1" ht="15" customHeight="1" x14ac:dyDescent="0.3">
      <c r="A61" s="128"/>
      <c r="B61" s="85" t="s">
        <v>521</v>
      </c>
      <c r="C61" s="135"/>
      <c r="D61" s="135"/>
      <c r="E61" s="136"/>
      <c r="F61" s="128"/>
      <c r="G61" s="128"/>
      <c r="H61" s="134"/>
      <c r="I61" s="133"/>
      <c r="J61" s="110"/>
      <c r="K61" s="110"/>
      <c r="L61" s="110"/>
      <c r="M61" s="110"/>
      <c r="N61" s="111"/>
      <c r="O61" s="111"/>
      <c r="P61" s="111"/>
      <c r="Q61" s="111"/>
      <c r="R61" s="111"/>
      <c r="S61" s="111"/>
    </row>
    <row r="62" spans="1:19" s="112" customFormat="1" ht="15" customHeight="1" x14ac:dyDescent="0.3">
      <c r="A62" s="128"/>
      <c r="B62" s="85" t="s">
        <v>522</v>
      </c>
      <c r="C62" s="135"/>
      <c r="D62" s="135"/>
      <c r="E62" s="136"/>
      <c r="F62" s="128"/>
      <c r="G62" s="128"/>
      <c r="H62" s="134"/>
      <c r="I62" s="133"/>
      <c r="J62" s="110"/>
      <c r="K62" s="110"/>
      <c r="L62" s="110"/>
      <c r="M62" s="110"/>
      <c r="N62" s="111"/>
      <c r="O62" s="111"/>
      <c r="P62" s="111"/>
      <c r="Q62" s="111"/>
      <c r="R62" s="111"/>
      <c r="S62" s="111"/>
    </row>
    <row r="63" spans="1:19" s="112" customFormat="1" ht="15" customHeight="1" x14ac:dyDescent="0.3">
      <c r="A63" s="128"/>
      <c r="B63" s="85" t="s">
        <v>523</v>
      </c>
      <c r="C63" s="135"/>
      <c r="D63" s="135"/>
      <c r="E63" s="136"/>
      <c r="F63" s="128"/>
      <c r="G63" s="128"/>
      <c r="H63" s="134"/>
      <c r="I63" s="133"/>
      <c r="J63" s="110"/>
      <c r="K63" s="110"/>
      <c r="L63" s="110"/>
      <c r="M63" s="110"/>
      <c r="N63" s="111"/>
      <c r="O63" s="111"/>
      <c r="P63" s="111"/>
      <c r="Q63" s="111"/>
      <c r="R63" s="111"/>
      <c r="S63" s="111"/>
    </row>
    <row r="64" spans="1:19" s="112" customFormat="1" ht="15" customHeight="1" x14ac:dyDescent="0.35">
      <c r="A64" s="128"/>
      <c r="B64" s="137"/>
      <c r="C64" s="135"/>
      <c r="D64" s="135"/>
      <c r="E64" s="136"/>
      <c r="F64" s="128"/>
      <c r="G64" s="128"/>
      <c r="H64" s="134"/>
      <c r="I64" s="133"/>
      <c r="J64" s="110"/>
      <c r="K64" s="110"/>
      <c r="L64" s="110"/>
      <c r="M64" s="110"/>
      <c r="N64" s="111"/>
      <c r="O64" s="111"/>
      <c r="P64" s="111"/>
      <c r="Q64" s="111"/>
      <c r="R64" s="111"/>
      <c r="S64" s="111"/>
    </row>
    <row r="65" spans="1:19" s="112" customFormat="1" ht="15" customHeight="1" x14ac:dyDescent="0.3">
      <c r="A65" s="128"/>
      <c r="B65" s="138" t="s">
        <v>524</v>
      </c>
      <c r="C65" s="135"/>
      <c r="D65" s="135"/>
      <c r="E65" s="136"/>
      <c r="F65" s="128"/>
      <c r="G65" s="128"/>
      <c r="H65" s="134"/>
      <c r="I65" s="133"/>
      <c r="J65" s="110"/>
      <c r="K65" s="110"/>
      <c r="L65" s="110"/>
      <c r="M65" s="110"/>
      <c r="N65" s="111"/>
      <c r="O65" s="111"/>
      <c r="P65" s="111"/>
      <c r="Q65" s="111"/>
      <c r="R65" s="111"/>
      <c r="S65" s="111"/>
    </row>
    <row r="66" spans="1:19" s="112" customFormat="1" ht="15" customHeight="1" x14ac:dyDescent="0.35">
      <c r="A66" s="139"/>
      <c r="B66" s="140"/>
      <c r="C66" s="141"/>
      <c r="D66" s="141"/>
      <c r="E66" s="142"/>
      <c r="F66" s="139"/>
      <c r="G66" s="139"/>
      <c r="H66" s="143"/>
      <c r="I66" s="144"/>
      <c r="J66" s="110"/>
      <c r="K66" s="110"/>
      <c r="L66" s="110"/>
      <c r="M66" s="110"/>
      <c r="N66" s="111"/>
      <c r="O66" s="111"/>
      <c r="P66" s="111"/>
      <c r="Q66" s="111"/>
      <c r="R66" s="111"/>
      <c r="S66" s="111"/>
    </row>
    <row r="67" spans="1:19" s="112" customFormat="1" ht="15" customHeight="1" x14ac:dyDescent="0.3">
      <c r="A67" s="97" t="s">
        <v>47</v>
      </c>
      <c r="B67" s="98" t="s">
        <v>525</v>
      </c>
      <c r="C67" s="145"/>
      <c r="D67" s="145"/>
      <c r="E67" s="146"/>
      <c r="F67" s="97" t="s">
        <v>70</v>
      </c>
      <c r="G67" s="101">
        <f>160*0.6</f>
        <v>96</v>
      </c>
      <c r="H67" s="101"/>
      <c r="I67" s="102">
        <f>H67*G67</f>
        <v>0</v>
      </c>
      <c r="J67" s="110"/>
      <c r="K67" s="110"/>
      <c r="M67" s="110"/>
      <c r="N67" s="111"/>
      <c r="O67" s="111"/>
      <c r="P67" s="111"/>
      <c r="Q67" s="111"/>
      <c r="R67" s="111"/>
      <c r="S67" s="111"/>
    </row>
    <row r="68" spans="1:19" s="112" customFormat="1" ht="15" customHeight="1" x14ac:dyDescent="0.3">
      <c r="A68" s="97"/>
      <c r="B68" s="98"/>
      <c r="C68" s="145"/>
      <c r="D68" s="145"/>
      <c r="E68" s="146"/>
      <c r="F68" s="97"/>
      <c r="G68" s="101"/>
      <c r="H68" s="101"/>
      <c r="I68" s="118"/>
      <c r="J68" s="110"/>
      <c r="K68" s="110"/>
      <c r="M68" s="110"/>
      <c r="N68" s="111"/>
      <c r="O68" s="111"/>
      <c r="P68" s="111"/>
      <c r="Q68" s="111"/>
      <c r="R68" s="111"/>
      <c r="S68" s="111"/>
    </row>
    <row r="69" spans="1:19" s="112" customFormat="1" ht="15" customHeight="1" x14ac:dyDescent="0.3">
      <c r="A69" s="97" t="s">
        <v>48</v>
      </c>
      <c r="B69" s="98" t="s">
        <v>526</v>
      </c>
      <c r="C69" s="145"/>
      <c r="D69" s="145"/>
      <c r="E69" s="146"/>
      <c r="F69" s="97"/>
      <c r="G69" s="101"/>
      <c r="H69" s="101"/>
      <c r="I69" s="118"/>
      <c r="J69" s="110"/>
      <c r="K69" s="110"/>
      <c r="M69" s="110"/>
      <c r="N69" s="111"/>
      <c r="O69" s="111"/>
      <c r="P69" s="111"/>
      <c r="Q69" s="111"/>
      <c r="R69" s="111"/>
      <c r="S69" s="111"/>
    </row>
    <row r="70" spans="1:19" s="112" customFormat="1" ht="15" customHeight="1" x14ac:dyDescent="0.3">
      <c r="A70" s="97"/>
      <c r="B70" s="98" t="s">
        <v>527</v>
      </c>
      <c r="C70" s="145"/>
      <c r="D70" s="145"/>
      <c r="E70" s="146"/>
      <c r="F70" s="97" t="s">
        <v>72</v>
      </c>
      <c r="G70" s="101">
        <f>0.3*0.3*0.5*(160/3)</f>
        <v>2.4</v>
      </c>
      <c r="H70" s="101"/>
      <c r="I70" s="102">
        <f>H70*G70</f>
        <v>0</v>
      </c>
      <c r="J70" s="110"/>
      <c r="K70" s="110"/>
      <c r="M70" s="110"/>
      <c r="N70" s="111"/>
      <c r="O70" s="111"/>
      <c r="P70" s="111"/>
      <c r="Q70" s="111"/>
      <c r="R70" s="111"/>
      <c r="S70" s="111"/>
    </row>
    <row r="71" spans="1:19" s="112" customFormat="1" ht="15" customHeight="1" x14ac:dyDescent="0.3">
      <c r="A71" s="97"/>
      <c r="B71" s="98"/>
      <c r="C71" s="145"/>
      <c r="D71" s="145"/>
      <c r="E71" s="146"/>
      <c r="F71" s="97"/>
      <c r="G71" s="101"/>
      <c r="H71" s="101"/>
      <c r="I71" s="118"/>
      <c r="J71" s="110"/>
      <c r="K71" s="110"/>
      <c r="M71" s="110"/>
      <c r="N71" s="111"/>
      <c r="O71" s="111"/>
      <c r="P71" s="111"/>
      <c r="Q71" s="111"/>
      <c r="R71" s="111"/>
      <c r="S71" s="111"/>
    </row>
    <row r="72" spans="1:19" s="112" customFormat="1" ht="15" customHeight="1" x14ac:dyDescent="0.3">
      <c r="A72" s="97" t="s">
        <v>49</v>
      </c>
      <c r="B72" s="98" t="s">
        <v>528</v>
      </c>
      <c r="C72" s="145"/>
      <c r="D72" s="145"/>
      <c r="E72" s="146"/>
      <c r="F72" s="97"/>
      <c r="G72" s="101"/>
      <c r="H72" s="101"/>
      <c r="I72" s="118"/>
      <c r="J72" s="110"/>
      <c r="K72" s="110"/>
      <c r="M72" s="110"/>
      <c r="N72" s="111"/>
      <c r="O72" s="111"/>
      <c r="P72" s="111"/>
      <c r="Q72" s="111"/>
      <c r="R72" s="111"/>
      <c r="S72" s="111"/>
    </row>
    <row r="73" spans="1:19" s="112" customFormat="1" ht="15" customHeight="1" x14ac:dyDescent="0.3">
      <c r="A73" s="97"/>
      <c r="B73" s="98" t="s">
        <v>529</v>
      </c>
      <c r="C73" s="145"/>
      <c r="D73" s="145"/>
      <c r="E73" s="146"/>
      <c r="F73" s="97"/>
      <c r="G73" s="101"/>
      <c r="H73" s="101"/>
      <c r="I73" s="118"/>
      <c r="J73" s="110"/>
      <c r="K73" s="110"/>
      <c r="M73" s="110"/>
      <c r="N73" s="111"/>
      <c r="O73" s="111"/>
      <c r="P73" s="111"/>
      <c r="Q73" s="111"/>
      <c r="R73" s="111"/>
      <c r="S73" s="111"/>
    </row>
    <row r="74" spans="1:19" s="112" customFormat="1" ht="15" customHeight="1" x14ac:dyDescent="0.3">
      <c r="A74" s="97"/>
      <c r="B74" s="98" t="s">
        <v>530</v>
      </c>
      <c r="C74" s="145"/>
      <c r="D74" s="145"/>
      <c r="E74" s="146"/>
      <c r="F74" s="97"/>
      <c r="G74" s="101"/>
      <c r="H74" s="101"/>
      <c r="I74" s="118"/>
      <c r="J74" s="110"/>
      <c r="K74" s="110"/>
      <c r="M74" s="110"/>
      <c r="N74" s="111"/>
      <c r="O74" s="111"/>
      <c r="P74" s="111"/>
      <c r="Q74" s="111"/>
      <c r="R74" s="111"/>
      <c r="S74" s="111"/>
    </row>
    <row r="75" spans="1:19" s="112" customFormat="1" ht="15" customHeight="1" x14ac:dyDescent="0.3">
      <c r="A75" s="97"/>
      <c r="B75" s="98" t="s">
        <v>531</v>
      </c>
      <c r="C75" s="145"/>
      <c r="D75" s="145"/>
      <c r="E75" s="146"/>
      <c r="F75" s="97" t="s">
        <v>515</v>
      </c>
      <c r="G75" s="101">
        <f>160/3</f>
        <v>53.333333333333336</v>
      </c>
      <c r="H75" s="101"/>
      <c r="I75" s="102">
        <f>H75*G75</f>
        <v>0</v>
      </c>
      <c r="J75" s="110"/>
      <c r="K75" s="110"/>
      <c r="M75" s="110"/>
      <c r="N75" s="111"/>
      <c r="O75" s="111"/>
      <c r="P75" s="111"/>
      <c r="Q75" s="111"/>
      <c r="R75" s="111"/>
      <c r="S75" s="111"/>
    </row>
    <row r="76" spans="1:19" s="112" customFormat="1" ht="15" customHeight="1" x14ac:dyDescent="0.3">
      <c r="A76" s="97"/>
      <c r="B76" s="98"/>
      <c r="C76" s="145"/>
      <c r="D76" s="145"/>
      <c r="E76" s="146"/>
      <c r="F76" s="97"/>
      <c r="G76" s="101"/>
      <c r="H76" s="101"/>
      <c r="I76" s="118"/>
      <c r="J76" s="110"/>
      <c r="K76" s="110"/>
      <c r="M76" s="110"/>
      <c r="N76" s="111"/>
      <c r="O76" s="111"/>
      <c r="P76" s="111"/>
      <c r="Q76" s="111"/>
      <c r="R76" s="111"/>
      <c r="S76" s="111"/>
    </row>
    <row r="77" spans="1:19" s="112" customFormat="1" ht="15" customHeight="1" x14ac:dyDescent="0.3">
      <c r="A77" s="97" t="s">
        <v>73</v>
      </c>
      <c r="B77" s="98" t="s">
        <v>532</v>
      </c>
      <c r="C77" s="145"/>
      <c r="D77" s="145"/>
      <c r="E77" s="146"/>
      <c r="F77" s="97"/>
      <c r="G77" s="101"/>
      <c r="H77" s="101"/>
      <c r="I77" s="118"/>
      <c r="J77" s="110"/>
      <c r="K77" s="110"/>
      <c r="M77" s="110"/>
      <c r="N77" s="111"/>
      <c r="O77" s="111"/>
      <c r="P77" s="111"/>
      <c r="Q77" s="111"/>
      <c r="R77" s="111"/>
      <c r="S77" s="111"/>
    </row>
    <row r="78" spans="1:19" s="112" customFormat="1" ht="15" customHeight="1" x14ac:dyDescent="0.3">
      <c r="A78" s="97"/>
      <c r="B78" s="98" t="s">
        <v>533</v>
      </c>
      <c r="C78" s="145"/>
      <c r="D78" s="145"/>
      <c r="E78" s="146"/>
      <c r="F78" s="97" t="s">
        <v>515</v>
      </c>
      <c r="G78" s="101">
        <f>G75/4</f>
        <v>13.333333333333334</v>
      </c>
      <c r="H78" s="101"/>
      <c r="I78" s="102">
        <f>H78*G78</f>
        <v>0</v>
      </c>
      <c r="J78" s="110"/>
      <c r="K78" s="110"/>
      <c r="M78" s="110"/>
      <c r="N78" s="111"/>
      <c r="O78" s="111"/>
      <c r="P78" s="111"/>
      <c r="Q78" s="111"/>
      <c r="R78" s="111"/>
      <c r="S78" s="111"/>
    </row>
    <row r="79" spans="1:19" s="112" customFormat="1" ht="15" customHeight="1" x14ac:dyDescent="0.3">
      <c r="A79" s="97"/>
      <c r="B79" s="119"/>
      <c r="C79" s="145"/>
      <c r="D79" s="145"/>
      <c r="E79" s="146"/>
      <c r="F79" s="147"/>
      <c r="G79" s="101"/>
      <c r="H79" s="101"/>
      <c r="I79" s="148"/>
      <c r="J79" s="110"/>
      <c r="K79" s="110"/>
      <c r="M79" s="110"/>
      <c r="N79" s="111"/>
      <c r="O79" s="111"/>
      <c r="P79" s="111"/>
      <c r="Q79" s="111"/>
      <c r="R79" s="111"/>
      <c r="S79" s="111"/>
    </row>
    <row r="80" spans="1:19" s="112" customFormat="1" ht="15" customHeight="1" x14ac:dyDescent="0.3">
      <c r="A80" s="97"/>
      <c r="B80" s="138" t="s">
        <v>534</v>
      </c>
      <c r="C80" s="145"/>
      <c r="D80" s="145"/>
      <c r="E80" s="146"/>
      <c r="F80" s="147"/>
      <c r="G80" s="101"/>
      <c r="H80" s="101"/>
      <c r="I80" s="148"/>
      <c r="J80" s="110"/>
      <c r="K80" s="110"/>
      <c r="M80" s="110"/>
      <c r="N80" s="111"/>
      <c r="O80" s="111"/>
      <c r="P80" s="111"/>
      <c r="Q80" s="111"/>
      <c r="R80" s="111"/>
      <c r="S80" s="111"/>
    </row>
    <row r="81" spans="1:19" s="112" customFormat="1" ht="15" customHeight="1" x14ac:dyDescent="0.3">
      <c r="A81" s="97"/>
      <c r="B81" s="137"/>
      <c r="C81" s="145"/>
      <c r="D81" s="145"/>
      <c r="E81" s="146"/>
      <c r="F81" s="147"/>
      <c r="G81" s="147"/>
      <c r="H81" s="101"/>
      <c r="I81" s="148"/>
      <c r="J81" s="110"/>
      <c r="K81" s="110"/>
      <c r="M81" s="110"/>
      <c r="N81" s="111"/>
      <c r="O81" s="111"/>
      <c r="P81" s="111"/>
      <c r="Q81" s="111"/>
      <c r="R81" s="111"/>
      <c r="S81" s="111"/>
    </row>
    <row r="82" spans="1:19" s="112" customFormat="1" ht="15" customHeight="1" x14ac:dyDescent="0.3">
      <c r="A82" s="97" t="s">
        <v>74</v>
      </c>
      <c r="B82" s="98" t="s">
        <v>535</v>
      </c>
      <c r="C82" s="145"/>
      <c r="D82" s="145"/>
      <c r="E82" s="146"/>
      <c r="F82" s="149"/>
      <c r="G82" s="149"/>
      <c r="H82" s="101"/>
      <c r="I82" s="150"/>
      <c r="J82" s="110"/>
      <c r="K82" s="110"/>
      <c r="M82" s="110"/>
      <c r="N82" s="111"/>
      <c r="O82" s="111"/>
      <c r="P82" s="111"/>
      <c r="Q82" s="111"/>
      <c r="R82" s="111"/>
      <c r="S82" s="111"/>
    </row>
    <row r="83" spans="1:19" s="112" customFormat="1" ht="15" customHeight="1" x14ac:dyDescent="0.3">
      <c r="A83" s="97"/>
      <c r="B83" s="98" t="s">
        <v>536</v>
      </c>
      <c r="C83" s="145"/>
      <c r="D83" s="145"/>
      <c r="E83" s="146"/>
      <c r="F83" s="147"/>
      <c r="G83" s="147"/>
      <c r="H83" s="101"/>
      <c r="I83" s="148"/>
      <c r="J83" s="110"/>
      <c r="K83" s="110"/>
      <c r="M83" s="110"/>
      <c r="N83" s="111"/>
      <c r="O83" s="111"/>
      <c r="P83" s="111"/>
      <c r="Q83" s="111"/>
      <c r="R83" s="111"/>
      <c r="S83" s="111"/>
    </row>
    <row r="84" spans="1:19" s="112" customFormat="1" ht="15" customHeight="1" x14ac:dyDescent="0.3">
      <c r="A84" s="97"/>
      <c r="B84" s="98" t="s">
        <v>537</v>
      </c>
      <c r="C84" s="145"/>
      <c r="D84" s="145"/>
      <c r="E84" s="146"/>
      <c r="F84" s="147"/>
      <c r="G84" s="147"/>
      <c r="H84" s="101"/>
      <c r="I84" s="148"/>
      <c r="J84" s="110"/>
      <c r="K84" s="110"/>
      <c r="M84" s="110"/>
      <c r="N84" s="111"/>
      <c r="O84" s="111"/>
      <c r="P84" s="111"/>
      <c r="Q84" s="111"/>
      <c r="R84" s="111"/>
      <c r="S84" s="111"/>
    </row>
    <row r="85" spans="1:19" s="112" customFormat="1" ht="15" customHeight="1" x14ac:dyDescent="0.3">
      <c r="A85" s="97"/>
      <c r="B85" s="98" t="s">
        <v>538</v>
      </c>
      <c r="C85" s="145"/>
      <c r="D85" s="145"/>
      <c r="E85" s="146"/>
      <c r="F85" s="97" t="s">
        <v>72</v>
      </c>
      <c r="G85" s="101">
        <f>G70</f>
        <v>2.4</v>
      </c>
      <c r="H85" s="101"/>
      <c r="I85" s="102">
        <f>H85*G85</f>
        <v>0</v>
      </c>
      <c r="J85" s="110"/>
      <c r="K85" s="110"/>
      <c r="M85" s="110"/>
      <c r="N85" s="111"/>
      <c r="O85" s="111"/>
      <c r="P85" s="111"/>
      <c r="Q85" s="111"/>
      <c r="R85" s="111"/>
      <c r="S85" s="111"/>
    </row>
    <row r="86" spans="1:19" s="112" customFormat="1" ht="15" customHeight="1" x14ac:dyDescent="0.3">
      <c r="A86" s="97"/>
      <c r="B86" s="98"/>
      <c r="C86" s="145"/>
      <c r="D86" s="145"/>
      <c r="E86" s="146"/>
      <c r="F86" s="97"/>
      <c r="G86" s="101"/>
      <c r="H86" s="101"/>
      <c r="I86" s="118"/>
      <c r="J86" s="110"/>
      <c r="K86" s="110"/>
      <c r="M86" s="110"/>
      <c r="N86" s="111"/>
      <c r="O86" s="111"/>
      <c r="P86" s="111"/>
      <c r="Q86" s="111"/>
      <c r="R86" s="111"/>
      <c r="S86" s="111"/>
    </row>
    <row r="87" spans="1:19" s="112" customFormat="1" ht="15" customHeight="1" x14ac:dyDescent="0.3">
      <c r="A87" s="97" t="s">
        <v>76</v>
      </c>
      <c r="B87" s="98" t="s">
        <v>539</v>
      </c>
      <c r="C87" s="145"/>
      <c r="D87" s="145"/>
      <c r="E87" s="146"/>
      <c r="F87" s="97"/>
      <c r="G87" s="101"/>
      <c r="H87" s="101"/>
      <c r="I87" s="118"/>
      <c r="J87" s="110"/>
      <c r="K87" s="110"/>
      <c r="M87" s="110"/>
      <c r="N87" s="111"/>
      <c r="O87" s="111"/>
      <c r="P87" s="111"/>
      <c r="Q87" s="111"/>
      <c r="R87" s="111"/>
      <c r="S87" s="111"/>
    </row>
    <row r="88" spans="1:19" s="112" customFormat="1" ht="15" customHeight="1" x14ac:dyDescent="0.3">
      <c r="A88" s="97"/>
      <c r="B88" s="98" t="s">
        <v>540</v>
      </c>
      <c r="C88" s="145"/>
      <c r="D88" s="145"/>
      <c r="E88" s="146"/>
      <c r="F88" s="97"/>
      <c r="G88" s="101"/>
      <c r="H88" s="101"/>
      <c r="I88" s="118"/>
      <c r="J88" s="110"/>
      <c r="K88" s="110"/>
      <c r="M88" s="110"/>
      <c r="N88" s="111"/>
      <c r="O88" s="111"/>
      <c r="P88" s="111"/>
      <c r="Q88" s="111"/>
      <c r="R88" s="111"/>
      <c r="S88" s="111"/>
    </row>
    <row r="89" spans="1:19" s="112" customFormat="1" ht="15" customHeight="1" x14ac:dyDescent="0.3">
      <c r="A89" s="97"/>
      <c r="B89" s="98" t="s">
        <v>541</v>
      </c>
      <c r="C89" s="145"/>
      <c r="D89" s="145"/>
      <c r="E89" s="146"/>
      <c r="F89" s="97" t="s">
        <v>82</v>
      </c>
      <c r="G89" s="101">
        <v>160</v>
      </c>
      <c r="H89" s="101"/>
      <c r="I89" s="102">
        <f>H89*G89</f>
        <v>0</v>
      </c>
      <c r="J89" s="110"/>
      <c r="K89" s="110"/>
      <c r="M89" s="110"/>
      <c r="N89" s="111"/>
      <c r="O89" s="111"/>
      <c r="P89" s="111"/>
      <c r="Q89" s="111"/>
      <c r="R89" s="111"/>
      <c r="S89" s="111"/>
    </row>
    <row r="90" spans="1:19" s="112" customFormat="1" ht="15" customHeight="1" x14ac:dyDescent="0.3">
      <c r="A90" s="97"/>
      <c r="B90" s="98"/>
      <c r="C90" s="145"/>
      <c r="D90" s="145"/>
      <c r="E90" s="146"/>
      <c r="F90" s="97"/>
      <c r="G90" s="101"/>
      <c r="H90" s="101"/>
      <c r="I90" s="118"/>
      <c r="J90" s="110"/>
      <c r="K90" s="110"/>
      <c r="M90" s="110"/>
      <c r="N90" s="111"/>
      <c r="O90" s="111"/>
      <c r="P90" s="111"/>
      <c r="Q90" s="111"/>
      <c r="R90" s="111"/>
      <c r="S90" s="111"/>
    </row>
    <row r="91" spans="1:19" s="112" customFormat="1" ht="15" customHeight="1" x14ac:dyDescent="0.3">
      <c r="A91" s="97" t="s">
        <v>77</v>
      </c>
      <c r="B91" s="98" t="s">
        <v>542</v>
      </c>
      <c r="C91" s="145"/>
      <c r="D91" s="145"/>
      <c r="E91" s="146"/>
      <c r="F91" s="97" t="s">
        <v>39</v>
      </c>
      <c r="G91" s="101">
        <v>1</v>
      </c>
      <c r="H91" s="101"/>
      <c r="I91" s="102">
        <f>H91*G91</f>
        <v>0</v>
      </c>
      <c r="J91" s="110"/>
      <c r="K91" s="110"/>
      <c r="M91" s="110"/>
      <c r="N91" s="111"/>
      <c r="O91" s="111"/>
      <c r="P91" s="111"/>
      <c r="Q91" s="111"/>
      <c r="R91" s="111"/>
      <c r="S91" s="111"/>
    </row>
    <row r="92" spans="1:19" s="112" customFormat="1" ht="15" customHeight="1" x14ac:dyDescent="0.3">
      <c r="A92" s="97"/>
      <c r="B92" s="98"/>
      <c r="C92" s="145"/>
      <c r="D92" s="145"/>
      <c r="E92" s="146"/>
      <c r="F92" s="97"/>
      <c r="G92" s="101"/>
      <c r="H92" s="101"/>
      <c r="I92" s="118"/>
      <c r="J92" s="110"/>
      <c r="K92" s="110"/>
      <c r="M92" s="110"/>
      <c r="N92" s="111"/>
      <c r="O92" s="111"/>
      <c r="P92" s="111"/>
      <c r="Q92" s="111"/>
      <c r="R92" s="111"/>
      <c r="S92" s="111"/>
    </row>
    <row r="93" spans="1:19" s="112" customFormat="1" ht="15" customHeight="1" x14ac:dyDescent="0.3">
      <c r="A93" s="97" t="s">
        <v>78</v>
      </c>
      <c r="B93" s="98" t="s">
        <v>543</v>
      </c>
      <c r="C93" s="145"/>
      <c r="D93" s="145"/>
      <c r="E93" s="146"/>
      <c r="F93" s="97"/>
      <c r="G93" s="101"/>
      <c r="H93" s="101"/>
      <c r="I93" s="118"/>
      <c r="J93" s="110"/>
      <c r="K93" s="110"/>
      <c r="M93" s="110"/>
      <c r="N93" s="111"/>
      <c r="O93" s="111"/>
      <c r="P93" s="111"/>
      <c r="Q93" s="111"/>
      <c r="R93" s="111"/>
      <c r="S93" s="111"/>
    </row>
    <row r="94" spans="1:19" s="112" customFormat="1" ht="15" customHeight="1" x14ac:dyDescent="0.3">
      <c r="A94" s="97"/>
      <c r="B94" s="98" t="s">
        <v>544</v>
      </c>
      <c r="C94" s="145"/>
      <c r="D94" s="145"/>
      <c r="E94" s="146"/>
      <c r="F94" s="97" t="s">
        <v>82</v>
      </c>
      <c r="G94" s="101">
        <f>160*6</f>
        <v>960</v>
      </c>
      <c r="H94" s="101"/>
      <c r="I94" s="102">
        <f>H94*G94</f>
        <v>0</v>
      </c>
      <c r="J94" s="110"/>
      <c r="K94" s="110"/>
      <c r="M94" s="110"/>
      <c r="N94" s="111"/>
      <c r="O94" s="111"/>
      <c r="P94" s="111"/>
      <c r="Q94" s="111"/>
      <c r="R94" s="111"/>
      <c r="S94" s="111"/>
    </row>
    <row r="95" spans="1:19" s="112" customFormat="1" ht="15" customHeight="1" x14ac:dyDescent="0.3">
      <c r="A95" s="97"/>
      <c r="B95" s="98"/>
      <c r="C95" s="145"/>
      <c r="D95" s="145"/>
      <c r="E95" s="146"/>
      <c r="F95" s="97"/>
      <c r="G95" s="101"/>
      <c r="H95" s="101"/>
      <c r="I95" s="118"/>
      <c r="J95" s="110"/>
      <c r="K95" s="110"/>
      <c r="M95" s="110"/>
      <c r="N95" s="111"/>
      <c r="O95" s="111"/>
      <c r="P95" s="111"/>
      <c r="Q95" s="111"/>
      <c r="R95" s="111"/>
      <c r="S95" s="111"/>
    </row>
    <row r="96" spans="1:19" s="112" customFormat="1" ht="15" customHeight="1" x14ac:dyDescent="0.3">
      <c r="A96" s="97" t="s">
        <v>79</v>
      </c>
      <c r="B96" s="98" t="s">
        <v>545</v>
      </c>
      <c r="C96" s="145"/>
      <c r="D96" s="145"/>
      <c r="E96" s="146"/>
      <c r="F96" s="97" t="s">
        <v>82</v>
      </c>
      <c r="G96" s="101">
        <f>160*7</f>
        <v>1120</v>
      </c>
      <c r="H96" s="101"/>
      <c r="I96" s="102">
        <f>H96*G96</f>
        <v>0</v>
      </c>
      <c r="J96" s="110"/>
      <c r="K96" s="110"/>
      <c r="M96" s="110"/>
      <c r="N96" s="111"/>
      <c r="O96" s="111"/>
      <c r="P96" s="111"/>
      <c r="Q96" s="111"/>
      <c r="R96" s="111"/>
      <c r="S96" s="111"/>
    </row>
    <row r="97" spans="1:19" s="112" customFormat="1" ht="15" customHeight="1" x14ac:dyDescent="0.3">
      <c r="A97" s="97"/>
      <c r="B97" s="119"/>
      <c r="C97" s="145"/>
      <c r="D97" s="145"/>
      <c r="E97" s="146"/>
      <c r="F97" s="97"/>
      <c r="G97" s="101"/>
      <c r="H97" s="101"/>
      <c r="I97" s="118"/>
      <c r="J97" s="110"/>
      <c r="K97" s="110"/>
      <c r="M97" s="110"/>
      <c r="N97" s="111"/>
      <c r="O97" s="111"/>
      <c r="P97" s="111"/>
      <c r="Q97" s="111"/>
      <c r="R97" s="111"/>
      <c r="S97" s="111"/>
    </row>
    <row r="98" spans="1:19" s="112" customFormat="1" ht="15" customHeight="1" x14ac:dyDescent="0.3">
      <c r="A98" s="97" t="s">
        <v>80</v>
      </c>
      <c r="B98" s="98" t="s">
        <v>546</v>
      </c>
      <c r="C98" s="145"/>
      <c r="D98" s="145"/>
      <c r="E98" s="146"/>
      <c r="F98" s="97"/>
      <c r="G98" s="101"/>
      <c r="H98" s="101"/>
      <c r="I98" s="118"/>
      <c r="J98" s="110"/>
      <c r="K98" s="110"/>
      <c r="M98" s="110"/>
      <c r="N98" s="111"/>
      <c r="O98" s="111"/>
      <c r="P98" s="111"/>
      <c r="Q98" s="111"/>
      <c r="R98" s="111"/>
      <c r="S98" s="111"/>
    </row>
    <row r="99" spans="1:19" s="112" customFormat="1" ht="15" customHeight="1" x14ac:dyDescent="0.3">
      <c r="A99" s="97"/>
      <c r="B99" s="98" t="s">
        <v>547</v>
      </c>
      <c r="C99" s="145"/>
      <c r="D99" s="145"/>
      <c r="E99" s="146"/>
      <c r="F99" s="97"/>
      <c r="G99" s="101"/>
      <c r="H99" s="101"/>
      <c r="I99" s="118"/>
      <c r="J99" s="110"/>
      <c r="K99" s="110"/>
      <c r="M99" s="110"/>
      <c r="N99" s="111"/>
      <c r="O99" s="111"/>
      <c r="P99" s="111"/>
      <c r="Q99" s="111"/>
      <c r="R99" s="111"/>
      <c r="S99" s="111"/>
    </row>
    <row r="100" spans="1:19" s="112" customFormat="1" ht="15" customHeight="1" x14ac:dyDescent="0.3">
      <c r="A100" s="97"/>
      <c r="B100" s="98" t="s">
        <v>548</v>
      </c>
      <c r="C100" s="145"/>
      <c r="D100" s="145"/>
      <c r="E100" s="146"/>
      <c r="F100" s="97" t="s">
        <v>82</v>
      </c>
      <c r="G100" s="101">
        <v>160</v>
      </c>
      <c r="H100" s="101"/>
      <c r="I100" s="102">
        <f>H100*G100</f>
        <v>0</v>
      </c>
      <c r="J100" s="110"/>
      <c r="K100" s="110"/>
      <c r="M100" s="110"/>
      <c r="N100" s="111"/>
      <c r="O100" s="111"/>
      <c r="P100" s="111"/>
      <c r="Q100" s="111"/>
      <c r="R100" s="111"/>
      <c r="S100" s="111"/>
    </row>
    <row r="101" spans="1:19" s="112" customFormat="1" ht="15" customHeight="1" x14ac:dyDescent="0.3">
      <c r="A101" s="97"/>
      <c r="B101" s="98"/>
      <c r="C101" s="145"/>
      <c r="D101" s="145"/>
      <c r="E101" s="146"/>
      <c r="F101" s="97"/>
      <c r="G101" s="101"/>
      <c r="H101" s="101"/>
      <c r="I101" s="118"/>
      <c r="J101" s="110"/>
      <c r="K101" s="110"/>
      <c r="M101" s="110"/>
      <c r="N101" s="111"/>
      <c r="O101" s="111"/>
      <c r="P101" s="111"/>
      <c r="Q101" s="111"/>
      <c r="R101" s="111"/>
      <c r="S101" s="111"/>
    </row>
    <row r="102" spans="1:19" s="112" customFormat="1" ht="15" customHeight="1" x14ac:dyDescent="0.3">
      <c r="A102" s="97" t="s">
        <v>81</v>
      </c>
      <c r="B102" s="98" t="s">
        <v>549</v>
      </c>
      <c r="C102" s="145"/>
      <c r="D102" s="145"/>
      <c r="E102" s="146"/>
      <c r="F102" s="97"/>
      <c r="G102" s="101"/>
      <c r="H102" s="101"/>
      <c r="I102" s="118"/>
      <c r="J102" s="110"/>
      <c r="K102" s="110"/>
      <c r="M102" s="110"/>
      <c r="N102" s="111"/>
      <c r="O102" s="111"/>
      <c r="P102" s="111"/>
      <c r="Q102" s="111"/>
      <c r="R102" s="111"/>
      <c r="S102" s="111"/>
    </row>
    <row r="103" spans="1:19" s="112" customFormat="1" ht="15" customHeight="1" x14ac:dyDescent="0.3">
      <c r="A103" s="97"/>
      <c r="B103" s="98" t="s">
        <v>550</v>
      </c>
      <c r="C103" s="145"/>
      <c r="D103" s="145"/>
      <c r="E103" s="146"/>
      <c r="F103" s="97" t="s">
        <v>82</v>
      </c>
      <c r="G103" s="101">
        <v>160</v>
      </c>
      <c r="H103" s="101"/>
      <c r="I103" s="102">
        <f>H103*G103</f>
        <v>0</v>
      </c>
      <c r="J103" s="110"/>
      <c r="K103" s="110"/>
      <c r="M103" s="110"/>
      <c r="N103" s="111"/>
      <c r="O103" s="111"/>
      <c r="P103" s="111"/>
      <c r="Q103" s="111"/>
      <c r="R103" s="111"/>
      <c r="S103" s="111"/>
    </row>
    <row r="104" spans="1:19" s="112" customFormat="1" ht="15" customHeight="1" x14ac:dyDescent="0.3">
      <c r="A104" s="97"/>
      <c r="B104" s="98"/>
      <c r="C104" s="145"/>
      <c r="D104" s="145"/>
      <c r="E104" s="146"/>
      <c r="F104" s="147"/>
      <c r="G104" s="101"/>
      <c r="H104" s="101"/>
      <c r="I104" s="118"/>
      <c r="J104" s="110"/>
      <c r="K104" s="110"/>
      <c r="M104" s="110"/>
      <c r="N104" s="111"/>
      <c r="O104" s="111"/>
      <c r="P104" s="111"/>
      <c r="Q104" s="111"/>
      <c r="R104" s="111"/>
      <c r="S104" s="111"/>
    </row>
    <row r="105" spans="1:19" s="112" customFormat="1" ht="15" customHeight="1" x14ac:dyDescent="0.3">
      <c r="A105" s="97" t="s">
        <v>551</v>
      </c>
      <c r="B105" s="98" t="s">
        <v>552</v>
      </c>
      <c r="C105" s="145"/>
      <c r="D105" s="145"/>
      <c r="E105" s="146"/>
      <c r="F105" s="147"/>
      <c r="G105" s="101"/>
      <c r="H105" s="101"/>
      <c r="I105" s="118"/>
      <c r="J105" s="110"/>
      <c r="K105" s="110"/>
      <c r="M105" s="110"/>
      <c r="N105" s="111"/>
      <c r="O105" s="111"/>
      <c r="P105" s="111"/>
      <c r="Q105" s="111"/>
      <c r="R105" s="111"/>
      <c r="S105" s="111"/>
    </row>
    <row r="106" spans="1:19" s="112" customFormat="1" ht="15" customHeight="1" thickBot="1" x14ac:dyDescent="0.35">
      <c r="A106" s="97"/>
      <c r="B106" s="98" t="s">
        <v>553</v>
      </c>
      <c r="C106" s="151"/>
      <c r="D106" s="151"/>
      <c r="E106" s="152"/>
      <c r="F106" s="97" t="s">
        <v>32</v>
      </c>
      <c r="G106" s="101">
        <f>G75+G78</f>
        <v>66.666666666666671</v>
      </c>
      <c r="H106" s="101"/>
      <c r="I106" s="102">
        <f>H106*G106</f>
        <v>0</v>
      </c>
      <c r="J106" s="110"/>
      <c r="K106" s="110"/>
      <c r="M106" s="110"/>
      <c r="N106" s="111"/>
      <c r="O106" s="111"/>
      <c r="P106" s="111"/>
      <c r="Q106" s="111"/>
      <c r="R106" s="111"/>
      <c r="S106" s="111"/>
    </row>
    <row r="107" spans="1:19" s="112" customFormat="1" ht="21" customHeight="1" thickBot="1" x14ac:dyDescent="0.4">
      <c r="A107" s="122"/>
      <c r="B107" s="750" t="s">
        <v>554</v>
      </c>
      <c r="C107" s="751"/>
      <c r="D107" s="751"/>
      <c r="E107" s="752"/>
      <c r="F107" s="125"/>
      <c r="G107" s="125"/>
      <c r="H107" s="126"/>
      <c r="I107" s="153">
        <f>SUM(I67:I106)</f>
        <v>0</v>
      </c>
      <c r="J107" s="110"/>
      <c r="K107" s="110"/>
      <c r="L107" s="110"/>
      <c r="M107" s="110"/>
      <c r="N107" s="111"/>
      <c r="O107" s="111"/>
      <c r="P107" s="111"/>
      <c r="Q107" s="111"/>
      <c r="R107" s="111"/>
      <c r="S107" s="111"/>
    </row>
    <row r="108" spans="1:19" s="112" customFormat="1" ht="15" customHeight="1" x14ac:dyDescent="0.35">
      <c r="A108" s="139"/>
      <c r="B108" s="154"/>
      <c r="C108" s="155"/>
      <c r="D108" s="155"/>
      <c r="E108" s="156"/>
      <c r="F108" s="139"/>
      <c r="G108" s="139"/>
      <c r="H108" s="143"/>
      <c r="I108" s="144"/>
      <c r="J108" s="157"/>
      <c r="K108" s="157"/>
      <c r="L108" s="157"/>
      <c r="M108" s="157"/>
      <c r="N108" s="111"/>
      <c r="O108" s="111"/>
      <c r="P108" s="111"/>
      <c r="Q108" s="111"/>
      <c r="R108" s="111"/>
      <c r="S108" s="111"/>
    </row>
    <row r="109" spans="1:19" s="112" customFormat="1" ht="15" customHeight="1" x14ac:dyDescent="0.35">
      <c r="A109" s="106"/>
      <c r="B109" s="158" t="str">
        <f>B3</f>
        <v>PROJECT: PROPOSED NEW BOREHOLE  WORKS</v>
      </c>
      <c r="C109" s="159"/>
      <c r="D109" s="159"/>
      <c r="E109" s="160"/>
      <c r="F109" s="161"/>
      <c r="G109" s="162"/>
      <c r="H109" s="163"/>
      <c r="I109" s="164"/>
      <c r="J109" s="110"/>
      <c r="K109" s="110"/>
      <c r="L109" s="110"/>
      <c r="M109" s="110"/>
      <c r="N109" s="111"/>
      <c r="O109" s="111"/>
      <c r="P109" s="111"/>
      <c r="Q109" s="111"/>
      <c r="R109" s="111"/>
      <c r="S109" s="111"/>
    </row>
    <row r="110" spans="1:19" s="112" customFormat="1" ht="15" customHeight="1" x14ac:dyDescent="0.35">
      <c r="A110" s="106"/>
      <c r="B110" s="158" t="str">
        <f>B4</f>
        <v>LOCATION :CUSMAN QUULE VILLAGE MARRKA-DISTRICT SOUTHWEST STATE</v>
      </c>
      <c r="C110" s="159"/>
      <c r="D110" s="159"/>
      <c r="E110" s="160"/>
      <c r="F110" s="161"/>
      <c r="G110" s="162"/>
      <c r="H110" s="163"/>
      <c r="I110" s="164"/>
      <c r="J110" s="110"/>
      <c r="K110" s="110"/>
      <c r="L110" s="110"/>
      <c r="M110" s="110"/>
      <c r="N110" s="111"/>
      <c r="O110" s="111"/>
      <c r="P110" s="111"/>
      <c r="Q110" s="111"/>
      <c r="R110" s="111"/>
      <c r="S110" s="111"/>
    </row>
    <row r="111" spans="1:19" s="112" customFormat="1" ht="15" customHeight="1" x14ac:dyDescent="0.35">
      <c r="A111" s="106"/>
      <c r="B111" s="158"/>
      <c r="C111" s="159"/>
      <c r="D111" s="159"/>
      <c r="E111" s="160"/>
      <c r="F111" s="161"/>
      <c r="G111" s="162"/>
      <c r="H111" s="163"/>
      <c r="I111" s="164"/>
      <c r="J111" s="110"/>
      <c r="K111" s="110"/>
      <c r="L111" s="110"/>
      <c r="M111" s="110"/>
      <c r="N111" s="111"/>
      <c r="O111" s="111"/>
      <c r="P111" s="111"/>
      <c r="Q111" s="111"/>
      <c r="R111" s="111"/>
      <c r="S111" s="111"/>
    </row>
    <row r="112" spans="1:19" s="112" customFormat="1" ht="15" customHeight="1" x14ac:dyDescent="0.35">
      <c r="A112" s="106"/>
      <c r="B112" s="158" t="str">
        <f>B6</f>
        <v>SECTION 8: FENCE AND GATE</v>
      </c>
      <c r="C112" s="159"/>
      <c r="D112" s="159"/>
      <c r="E112" s="160"/>
      <c r="F112" s="161"/>
      <c r="G112" s="162"/>
      <c r="H112" s="163"/>
      <c r="I112" s="164"/>
      <c r="J112" s="110"/>
      <c r="K112" s="110"/>
      <c r="L112" s="110"/>
      <c r="M112" s="110"/>
      <c r="N112" s="111"/>
      <c r="O112" s="111"/>
      <c r="P112" s="111"/>
      <c r="Q112" s="111"/>
      <c r="R112" s="111"/>
      <c r="S112" s="111"/>
    </row>
    <row r="113" spans="1:19" s="112" customFormat="1" ht="15" customHeight="1" x14ac:dyDescent="0.35">
      <c r="A113" s="106"/>
      <c r="B113" s="158"/>
      <c r="C113" s="159"/>
      <c r="D113" s="159"/>
      <c r="E113" s="160"/>
      <c r="F113" s="161"/>
      <c r="G113" s="162"/>
      <c r="H113" s="163"/>
      <c r="I113" s="164"/>
      <c r="J113" s="110"/>
      <c r="K113" s="110"/>
      <c r="L113" s="110"/>
      <c r="M113" s="110"/>
      <c r="N113" s="111"/>
      <c r="O113" s="111"/>
      <c r="P113" s="111"/>
      <c r="Q113" s="111"/>
      <c r="R113" s="111"/>
      <c r="S113" s="111"/>
    </row>
    <row r="114" spans="1:19" s="112" customFormat="1" ht="15" customHeight="1" x14ac:dyDescent="0.35">
      <c r="A114" s="106"/>
      <c r="B114" s="165" t="s">
        <v>555</v>
      </c>
      <c r="C114" s="166"/>
      <c r="D114" s="166"/>
      <c r="E114" s="167"/>
      <c r="F114" s="161"/>
      <c r="G114" s="162"/>
      <c r="H114" s="163"/>
      <c r="I114" s="164"/>
      <c r="J114" s="110"/>
      <c r="K114" s="110"/>
      <c r="L114" s="110"/>
      <c r="M114" s="110"/>
      <c r="N114" s="111"/>
      <c r="O114" s="111"/>
      <c r="P114" s="111"/>
      <c r="Q114" s="111"/>
      <c r="R114" s="111"/>
      <c r="S114" s="111"/>
    </row>
    <row r="115" spans="1:19" s="112" customFormat="1" ht="15" customHeight="1" x14ac:dyDescent="0.35">
      <c r="A115" s="106"/>
      <c r="B115" s="165"/>
      <c r="C115" s="166"/>
      <c r="D115" s="166"/>
      <c r="E115" s="167"/>
      <c r="F115" s="161"/>
      <c r="G115" s="168"/>
      <c r="H115" s="163"/>
      <c r="I115" s="164"/>
      <c r="J115" s="157"/>
      <c r="K115" s="157"/>
      <c r="L115" s="157"/>
      <c r="M115" s="157"/>
      <c r="N115" s="111"/>
      <c r="O115" s="111"/>
      <c r="P115" s="111"/>
      <c r="Q115" s="111"/>
      <c r="R115" s="111"/>
      <c r="S115" s="111"/>
    </row>
    <row r="116" spans="1:19" s="112" customFormat="1" ht="15.5" x14ac:dyDescent="0.35">
      <c r="A116" s="106"/>
      <c r="B116" s="165" t="s">
        <v>556</v>
      </c>
      <c r="C116" s="169" t="s">
        <v>83</v>
      </c>
      <c r="E116" s="170"/>
      <c r="F116" s="163"/>
      <c r="G116" s="171" t="s">
        <v>557</v>
      </c>
      <c r="H116" s="172"/>
      <c r="I116" s="173" t="s">
        <v>558</v>
      </c>
      <c r="J116" s="157"/>
      <c r="K116" s="157"/>
      <c r="L116" s="157"/>
      <c r="M116" s="157"/>
      <c r="N116" s="111"/>
      <c r="O116" s="111"/>
      <c r="P116" s="111"/>
      <c r="Q116" s="111"/>
      <c r="R116" s="111"/>
      <c r="S116" s="111"/>
    </row>
    <row r="117" spans="1:19" s="112" customFormat="1" ht="17.5" x14ac:dyDescent="0.35">
      <c r="A117" s="128"/>
      <c r="B117" s="165"/>
      <c r="C117" s="166"/>
      <c r="D117" s="174"/>
      <c r="E117" s="170"/>
      <c r="F117" s="163"/>
      <c r="G117" s="175"/>
      <c r="H117" s="172"/>
      <c r="I117" s="176"/>
      <c r="J117" s="177"/>
      <c r="K117" s="177"/>
      <c r="L117" s="177"/>
      <c r="M117" s="177"/>
      <c r="N117" s="111"/>
      <c r="O117" s="111"/>
      <c r="P117" s="111"/>
      <c r="Q117" s="111"/>
      <c r="R117" s="111"/>
      <c r="S117" s="111"/>
    </row>
    <row r="118" spans="1:19" s="112" customFormat="1" ht="15.5" x14ac:dyDescent="0.3">
      <c r="A118" s="106"/>
      <c r="B118" s="178">
        <v>1</v>
      </c>
      <c r="C118" s="179" t="str">
        <f>B8</f>
        <v>ELEMENT No. 1: GATE</v>
      </c>
      <c r="D118" s="180"/>
      <c r="E118" s="170"/>
      <c r="F118" s="163"/>
      <c r="G118" s="181" t="s">
        <v>559</v>
      </c>
      <c r="H118" s="172"/>
      <c r="I118" s="182">
        <f>SUM(I49)</f>
        <v>0</v>
      </c>
      <c r="J118" s="110"/>
      <c r="K118" s="110"/>
      <c r="L118" s="110"/>
      <c r="M118" s="110"/>
      <c r="N118" s="111"/>
      <c r="O118" s="111"/>
      <c r="P118" s="111"/>
      <c r="Q118" s="111"/>
      <c r="R118" s="111"/>
      <c r="S118" s="111"/>
    </row>
    <row r="119" spans="1:19" s="112" customFormat="1" ht="15.5" x14ac:dyDescent="0.35">
      <c r="A119" s="106"/>
      <c r="B119" s="183"/>
      <c r="C119" s="184"/>
      <c r="D119" s="180"/>
      <c r="E119" s="170"/>
      <c r="F119" s="163"/>
      <c r="G119" s="175"/>
      <c r="H119" s="172"/>
      <c r="I119" s="182"/>
      <c r="J119" s="110"/>
      <c r="K119" s="110"/>
      <c r="L119" s="110"/>
      <c r="M119" s="110"/>
      <c r="N119" s="111"/>
      <c r="O119" s="111"/>
      <c r="P119" s="111"/>
      <c r="Q119" s="111"/>
      <c r="R119" s="111"/>
      <c r="S119" s="111"/>
    </row>
    <row r="120" spans="1:19" s="112" customFormat="1" ht="15.5" x14ac:dyDescent="0.3">
      <c r="A120" s="106"/>
      <c r="B120" s="178">
        <v>2</v>
      </c>
      <c r="C120" s="179" t="str">
        <f>B56</f>
        <v>ELEMENT No. 2 : FENCE</v>
      </c>
      <c r="D120" s="180"/>
      <c r="E120" s="170"/>
      <c r="F120" s="163"/>
      <c r="G120" s="181" t="s">
        <v>560</v>
      </c>
      <c r="H120" s="185"/>
      <c r="I120" s="182"/>
      <c r="J120" s="110"/>
      <c r="K120" s="110"/>
      <c r="L120" s="110"/>
      <c r="M120" s="110"/>
      <c r="N120" s="111"/>
      <c r="O120" s="111"/>
      <c r="P120" s="111"/>
      <c r="Q120" s="111"/>
      <c r="R120" s="111"/>
      <c r="S120" s="111"/>
    </row>
    <row r="121" spans="1:19" ht="16" thickBot="1" x14ac:dyDescent="0.4">
      <c r="A121" s="81"/>
      <c r="B121" s="183"/>
      <c r="C121" s="186"/>
      <c r="D121" s="186"/>
      <c r="E121" s="187"/>
      <c r="F121" s="188"/>
      <c r="G121" s="189"/>
      <c r="H121" s="188"/>
      <c r="I121" s="190"/>
      <c r="J121" s="84"/>
      <c r="K121" s="84"/>
      <c r="L121" s="84"/>
      <c r="M121" s="84"/>
      <c r="N121" s="74"/>
      <c r="O121" s="74"/>
      <c r="P121" s="74"/>
      <c r="Q121" s="74"/>
      <c r="R121" s="74"/>
      <c r="S121" s="74"/>
    </row>
    <row r="122" spans="1:19" ht="16" thickBot="1" x14ac:dyDescent="0.4">
      <c r="A122" s="191"/>
      <c r="B122" s="192" t="s">
        <v>561</v>
      </c>
      <c r="C122" s="193"/>
      <c r="D122" s="193"/>
      <c r="E122" s="193"/>
      <c r="F122" s="194"/>
      <c r="G122" s="195"/>
      <c r="H122" s="194"/>
      <c r="I122" s="196">
        <f>SUM(I118:I120)</f>
        <v>0</v>
      </c>
      <c r="J122" s="84"/>
      <c r="K122" s="84"/>
      <c r="L122" s="84"/>
      <c r="M122" s="84"/>
      <c r="N122" s="74"/>
      <c r="O122" s="74"/>
      <c r="P122" s="74"/>
      <c r="Q122" s="74"/>
      <c r="R122" s="74"/>
      <c r="S122" s="74"/>
    </row>
    <row r="123" spans="1:19" ht="16" thickBot="1" x14ac:dyDescent="0.4">
      <c r="A123" s="191"/>
      <c r="B123" s="193"/>
      <c r="C123" s="193"/>
      <c r="D123" s="193"/>
      <c r="E123" s="193"/>
      <c r="F123" s="194"/>
      <c r="G123" s="195"/>
      <c r="H123" s="194"/>
      <c r="I123" s="196"/>
      <c r="J123" s="84"/>
      <c r="K123" s="84"/>
      <c r="L123" s="84"/>
      <c r="M123" s="84"/>
      <c r="N123" s="74"/>
      <c r="O123" s="74"/>
      <c r="P123" s="74"/>
      <c r="Q123" s="74"/>
      <c r="R123" s="74"/>
      <c r="S123" s="74"/>
    </row>
    <row r="124" spans="1:19" ht="26" customHeight="1" thickBot="1" x14ac:dyDescent="0.4">
      <c r="A124" s="191"/>
      <c r="B124" s="197" t="s">
        <v>562</v>
      </c>
      <c r="C124" s="193"/>
      <c r="D124" s="193"/>
      <c r="E124" s="193"/>
      <c r="F124" s="194"/>
      <c r="G124" s="195"/>
      <c r="H124" s="194"/>
      <c r="I124" s="196">
        <f>SUM(I122)</f>
        <v>0</v>
      </c>
      <c r="J124" s="84"/>
      <c r="K124" s="84"/>
      <c r="L124" s="84"/>
      <c r="M124" s="84"/>
      <c r="N124" s="74"/>
      <c r="O124" s="74"/>
      <c r="P124" s="74"/>
      <c r="Q124" s="74"/>
      <c r="R124" s="74"/>
      <c r="S124" s="74"/>
    </row>
    <row r="125" spans="1:19" ht="15.5" x14ac:dyDescent="0.35">
      <c r="A125" s="84"/>
      <c r="B125" s="86"/>
      <c r="C125" s="86"/>
      <c r="D125" s="86"/>
      <c r="E125" s="86"/>
      <c r="F125" s="84"/>
      <c r="G125" s="84"/>
      <c r="H125" s="198"/>
      <c r="I125" s="199"/>
      <c r="J125" s="84"/>
      <c r="K125" s="84"/>
      <c r="L125" s="84"/>
      <c r="M125" s="84"/>
      <c r="N125" s="74"/>
      <c r="O125" s="74"/>
      <c r="P125" s="74"/>
      <c r="Q125" s="74"/>
      <c r="R125" s="74"/>
      <c r="S125" s="74"/>
    </row>
    <row r="126" spans="1:19" ht="15.5" x14ac:dyDescent="0.35">
      <c r="A126" s="84"/>
      <c r="B126" s="86"/>
      <c r="C126" s="86"/>
      <c r="D126" s="86"/>
      <c r="E126" s="86"/>
      <c r="F126" s="84"/>
      <c r="G126" s="84"/>
      <c r="H126" s="198"/>
      <c r="I126" s="199"/>
      <c r="J126" s="84"/>
      <c r="K126" s="84"/>
      <c r="L126" s="84"/>
      <c r="M126" s="84"/>
      <c r="N126" s="74"/>
      <c r="O126" s="74"/>
      <c r="P126" s="74"/>
      <c r="Q126" s="74"/>
      <c r="R126" s="74"/>
      <c r="S126" s="74"/>
    </row>
    <row r="127" spans="1:19" ht="15.5" x14ac:dyDescent="0.35">
      <c r="A127" s="84"/>
      <c r="B127" s="86"/>
      <c r="C127" s="86"/>
      <c r="D127" s="86"/>
      <c r="E127" s="86"/>
      <c r="F127" s="84"/>
      <c r="G127" s="84"/>
      <c r="H127" s="198"/>
      <c r="I127" s="199"/>
      <c r="J127" s="84"/>
      <c r="K127" s="84"/>
      <c r="L127" s="84"/>
      <c r="M127" s="84"/>
      <c r="N127" s="74"/>
      <c r="O127" s="74"/>
      <c r="P127" s="74"/>
      <c r="Q127" s="74"/>
      <c r="R127" s="74"/>
      <c r="S127" s="74"/>
    </row>
    <row r="128" spans="1:19" ht="15.5" x14ac:dyDescent="0.35">
      <c r="A128" s="84"/>
      <c r="B128" s="86"/>
      <c r="C128" s="86"/>
      <c r="D128" s="86"/>
      <c r="E128" s="86"/>
      <c r="F128" s="84"/>
      <c r="G128" s="84"/>
      <c r="H128" s="198"/>
      <c r="I128" s="199"/>
      <c r="J128" s="84"/>
      <c r="K128" s="84"/>
      <c r="L128" s="84"/>
      <c r="M128" s="84"/>
      <c r="N128" s="74"/>
      <c r="O128" s="74"/>
      <c r="P128" s="74"/>
      <c r="Q128" s="74"/>
      <c r="R128" s="74"/>
      <c r="S128" s="74"/>
    </row>
    <row r="129" spans="1:19" ht="15.5" x14ac:dyDescent="0.35">
      <c r="A129" s="84"/>
      <c r="B129" s="86"/>
      <c r="C129" s="86"/>
      <c r="D129" s="86"/>
      <c r="E129" s="86"/>
      <c r="F129" s="84"/>
      <c r="G129" s="84"/>
      <c r="H129" s="198"/>
      <c r="I129" s="199"/>
      <c r="J129" s="84"/>
      <c r="K129" s="84"/>
      <c r="L129" s="84"/>
      <c r="M129" s="84"/>
      <c r="N129" s="74"/>
      <c r="O129" s="74"/>
      <c r="P129" s="74"/>
      <c r="Q129" s="74"/>
      <c r="R129" s="74"/>
      <c r="S129" s="74"/>
    </row>
    <row r="130" spans="1:19" ht="15.5" x14ac:dyDescent="0.35">
      <c r="A130" s="84"/>
      <c r="B130" s="86"/>
      <c r="C130" s="86"/>
      <c r="D130" s="86"/>
      <c r="E130" s="86"/>
      <c r="F130" s="84"/>
      <c r="G130" s="84"/>
      <c r="H130" s="198"/>
      <c r="I130" s="199"/>
      <c r="J130" s="84"/>
      <c r="K130" s="84"/>
      <c r="L130" s="84"/>
      <c r="M130" s="84"/>
      <c r="N130" s="74"/>
      <c r="O130" s="74"/>
      <c r="P130" s="74"/>
      <c r="Q130" s="74"/>
      <c r="R130" s="74"/>
      <c r="S130" s="74"/>
    </row>
    <row r="131" spans="1:19" ht="15.5" x14ac:dyDescent="0.35">
      <c r="A131" s="84"/>
      <c r="B131" s="86"/>
      <c r="C131" s="86"/>
      <c r="D131" s="86"/>
      <c r="E131" s="86"/>
      <c r="F131" s="84"/>
      <c r="G131" s="84"/>
      <c r="H131" s="198"/>
      <c r="I131" s="199"/>
      <c r="J131" s="84"/>
      <c r="K131" s="84"/>
      <c r="L131" s="84"/>
      <c r="M131" s="84"/>
      <c r="N131" s="74"/>
      <c r="O131" s="74"/>
      <c r="P131" s="74"/>
      <c r="Q131" s="74"/>
      <c r="R131" s="74"/>
      <c r="S131" s="74"/>
    </row>
    <row r="132" spans="1:19" ht="15.5" x14ac:dyDescent="0.35">
      <c r="A132" s="84"/>
      <c r="B132" s="86"/>
      <c r="C132" s="86"/>
      <c r="D132" s="86"/>
      <c r="E132" s="86"/>
      <c r="F132" s="84"/>
      <c r="G132" s="84"/>
      <c r="H132" s="198"/>
      <c r="I132" s="199"/>
      <c r="J132" s="84"/>
      <c r="K132" s="84"/>
      <c r="L132" s="84"/>
      <c r="M132" s="84"/>
      <c r="N132" s="74"/>
      <c r="O132" s="74"/>
      <c r="P132" s="74"/>
      <c r="Q132" s="74"/>
      <c r="R132" s="74"/>
      <c r="S132" s="74"/>
    </row>
    <row r="133" spans="1:19" ht="15.5" x14ac:dyDescent="0.35">
      <c r="A133" s="84"/>
      <c r="B133" s="86"/>
      <c r="C133" s="86"/>
      <c r="D133" s="86"/>
      <c r="E133" s="86"/>
      <c r="F133" s="84"/>
      <c r="G133" s="84"/>
      <c r="H133" s="198"/>
      <c r="I133" s="199"/>
      <c r="J133" s="84"/>
      <c r="K133" s="84"/>
      <c r="L133" s="84"/>
      <c r="M133" s="84"/>
      <c r="N133" s="74"/>
      <c r="O133" s="74"/>
      <c r="P133" s="74"/>
      <c r="Q133" s="74"/>
      <c r="R133" s="74"/>
      <c r="S133" s="74"/>
    </row>
    <row r="134" spans="1:19" ht="15.5" x14ac:dyDescent="0.35">
      <c r="A134" s="84"/>
      <c r="B134" s="86"/>
      <c r="C134" s="86"/>
      <c r="D134" s="86"/>
      <c r="E134" s="86"/>
      <c r="F134" s="84"/>
      <c r="G134" s="84"/>
      <c r="H134" s="198"/>
      <c r="I134" s="199"/>
      <c r="J134" s="84"/>
      <c r="K134" s="84"/>
      <c r="L134" s="84"/>
      <c r="M134" s="84"/>
      <c r="N134" s="74"/>
      <c r="O134" s="74"/>
      <c r="P134" s="74"/>
      <c r="Q134" s="74"/>
      <c r="R134" s="74"/>
      <c r="S134" s="74"/>
    </row>
    <row r="135" spans="1:19" ht="15.5" x14ac:dyDescent="0.35">
      <c r="A135" s="84"/>
      <c r="B135" s="86"/>
      <c r="C135" s="86"/>
      <c r="D135" s="86"/>
      <c r="E135" s="86"/>
      <c r="F135" s="84"/>
      <c r="G135" s="84"/>
      <c r="H135" s="198"/>
      <c r="I135" s="199"/>
      <c r="J135" s="84"/>
      <c r="K135" s="84"/>
      <c r="L135" s="84"/>
      <c r="M135" s="84"/>
      <c r="N135" s="74"/>
      <c r="O135" s="74"/>
      <c r="P135" s="74"/>
      <c r="Q135" s="74"/>
      <c r="R135" s="74"/>
      <c r="S135" s="74"/>
    </row>
    <row r="136" spans="1:19" ht="15.5" x14ac:dyDescent="0.35">
      <c r="A136" s="84"/>
      <c r="B136" s="86"/>
      <c r="C136" s="86"/>
      <c r="D136" s="86"/>
      <c r="E136" s="86"/>
      <c r="F136" s="84"/>
      <c r="G136" s="84"/>
      <c r="H136" s="198"/>
      <c r="I136" s="199"/>
      <c r="J136" s="84"/>
      <c r="K136" s="84"/>
      <c r="L136" s="84"/>
      <c r="M136" s="84"/>
      <c r="N136" s="74"/>
      <c r="O136" s="74"/>
      <c r="P136" s="74"/>
      <c r="Q136" s="74"/>
      <c r="R136" s="74"/>
      <c r="S136" s="74"/>
    </row>
    <row r="137" spans="1:19" ht="15.5" x14ac:dyDescent="0.35">
      <c r="A137" s="84"/>
      <c r="B137" s="86"/>
      <c r="C137" s="86"/>
      <c r="D137" s="86"/>
      <c r="E137" s="86"/>
      <c r="F137" s="84"/>
      <c r="G137" s="84"/>
      <c r="H137" s="198"/>
      <c r="I137" s="199"/>
      <c r="J137" s="84"/>
      <c r="K137" s="84"/>
      <c r="L137" s="84"/>
      <c r="M137" s="84"/>
      <c r="N137" s="74"/>
      <c r="O137" s="74"/>
      <c r="P137" s="74"/>
      <c r="Q137" s="74"/>
      <c r="R137" s="74"/>
      <c r="S137" s="74"/>
    </row>
    <row r="138" spans="1:19" ht="15.5" x14ac:dyDescent="0.35">
      <c r="A138" s="84"/>
      <c r="B138" s="86"/>
      <c r="C138" s="86"/>
      <c r="D138" s="86"/>
      <c r="E138" s="86"/>
      <c r="F138" s="84"/>
      <c r="G138" s="84"/>
      <c r="H138" s="198"/>
      <c r="I138" s="199"/>
      <c r="J138" s="84"/>
      <c r="K138" s="84"/>
      <c r="L138" s="84"/>
      <c r="M138" s="84"/>
      <c r="N138" s="74"/>
      <c r="O138" s="74"/>
      <c r="P138" s="74"/>
      <c r="Q138" s="74"/>
      <c r="R138" s="74"/>
      <c r="S138" s="74"/>
    </row>
    <row r="139" spans="1:19" ht="15.5" x14ac:dyDescent="0.35">
      <c r="A139" s="84"/>
      <c r="B139" s="86"/>
      <c r="C139" s="86"/>
      <c r="D139" s="86"/>
      <c r="E139" s="86"/>
      <c r="F139" s="84"/>
      <c r="G139" s="84"/>
      <c r="H139" s="198"/>
      <c r="I139" s="199"/>
      <c r="J139" s="84"/>
      <c r="K139" s="84"/>
      <c r="L139" s="84"/>
      <c r="M139" s="84"/>
      <c r="N139" s="74"/>
      <c r="O139" s="74"/>
      <c r="P139" s="74"/>
      <c r="Q139" s="74"/>
      <c r="R139" s="74"/>
      <c r="S139" s="74"/>
    </row>
    <row r="140" spans="1:19" ht="15.5" x14ac:dyDescent="0.35">
      <c r="A140" s="84"/>
      <c r="B140" s="86"/>
      <c r="C140" s="86"/>
      <c r="D140" s="86"/>
      <c r="E140" s="86"/>
      <c r="F140" s="84"/>
      <c r="G140" s="84"/>
      <c r="H140" s="198"/>
      <c r="I140" s="199"/>
      <c r="J140" s="84"/>
      <c r="K140" s="84"/>
      <c r="L140" s="84"/>
      <c r="M140" s="84"/>
      <c r="N140" s="74"/>
      <c r="O140" s="74"/>
      <c r="P140" s="74"/>
      <c r="Q140" s="74"/>
      <c r="R140" s="74"/>
      <c r="S140" s="74"/>
    </row>
    <row r="141" spans="1:19" ht="15.5" x14ac:dyDescent="0.35">
      <c r="A141" s="84"/>
      <c r="B141" s="86"/>
      <c r="C141" s="86"/>
      <c r="D141" s="86"/>
      <c r="E141" s="86"/>
      <c r="F141" s="84"/>
      <c r="G141" s="84"/>
      <c r="H141" s="198"/>
      <c r="I141" s="199"/>
      <c r="J141" s="84"/>
      <c r="K141" s="84"/>
      <c r="L141" s="84"/>
      <c r="M141" s="84"/>
      <c r="N141" s="74"/>
      <c r="O141" s="74"/>
      <c r="P141" s="74"/>
      <c r="Q141" s="74"/>
      <c r="R141" s="74"/>
      <c r="S141" s="74"/>
    </row>
    <row r="142" spans="1:19" ht="15.5" x14ac:dyDescent="0.35">
      <c r="A142" s="84"/>
      <c r="B142" s="86"/>
      <c r="C142" s="86"/>
      <c r="D142" s="86"/>
      <c r="E142" s="86"/>
      <c r="F142" s="84"/>
      <c r="G142" s="84"/>
      <c r="H142" s="198"/>
      <c r="I142" s="199"/>
      <c r="J142" s="84"/>
      <c r="K142" s="84"/>
      <c r="L142" s="84"/>
      <c r="M142" s="84"/>
      <c r="N142" s="74"/>
      <c r="O142" s="74"/>
      <c r="P142" s="74"/>
      <c r="Q142" s="74"/>
      <c r="R142" s="74"/>
      <c r="S142" s="74"/>
    </row>
    <row r="143" spans="1:19" ht="15.5" x14ac:dyDescent="0.35">
      <c r="A143" s="84"/>
      <c r="B143" s="86"/>
      <c r="C143" s="86"/>
      <c r="D143" s="86"/>
      <c r="E143" s="86"/>
      <c r="F143" s="84"/>
      <c r="G143" s="84"/>
      <c r="H143" s="198"/>
      <c r="I143" s="199"/>
      <c r="J143" s="84"/>
      <c r="K143" s="84"/>
      <c r="L143" s="84"/>
      <c r="M143" s="84"/>
      <c r="N143" s="74"/>
      <c r="O143" s="74"/>
      <c r="P143" s="74"/>
      <c r="Q143" s="74"/>
      <c r="R143" s="74"/>
      <c r="S143" s="74"/>
    </row>
    <row r="144" spans="1:19" ht="15.5" x14ac:dyDescent="0.35">
      <c r="A144" s="84"/>
      <c r="B144" s="86"/>
      <c r="C144" s="86"/>
      <c r="D144" s="86"/>
      <c r="E144" s="86"/>
      <c r="F144" s="84"/>
      <c r="G144" s="84"/>
      <c r="H144" s="198"/>
      <c r="I144" s="199"/>
      <c r="J144" s="84"/>
      <c r="K144" s="84"/>
      <c r="L144" s="84"/>
      <c r="M144" s="84"/>
      <c r="N144" s="74"/>
      <c r="O144" s="74"/>
      <c r="P144" s="74"/>
      <c r="Q144" s="74"/>
      <c r="R144" s="74"/>
      <c r="S144" s="74"/>
    </row>
    <row r="145" spans="1:19" ht="15.5" x14ac:dyDescent="0.35">
      <c r="A145" s="84"/>
      <c r="B145" s="86"/>
      <c r="C145" s="86"/>
      <c r="D145" s="86"/>
      <c r="E145" s="86"/>
      <c r="F145" s="84"/>
      <c r="G145" s="84"/>
      <c r="H145" s="198"/>
      <c r="I145" s="199"/>
      <c r="J145" s="84"/>
      <c r="K145" s="84"/>
      <c r="L145" s="84"/>
      <c r="M145" s="84"/>
      <c r="N145" s="74"/>
      <c r="O145" s="74"/>
      <c r="P145" s="74"/>
      <c r="Q145" s="74"/>
      <c r="R145" s="74"/>
      <c r="S145" s="74"/>
    </row>
    <row r="146" spans="1:19" ht="15.5" x14ac:dyDescent="0.35">
      <c r="A146" s="84"/>
      <c r="B146" s="86"/>
      <c r="C146" s="86"/>
      <c r="D146" s="86"/>
      <c r="E146" s="86"/>
      <c r="F146" s="84"/>
      <c r="G146" s="84"/>
      <c r="H146" s="198"/>
      <c r="I146" s="199"/>
      <c r="J146" s="84"/>
      <c r="K146" s="84"/>
      <c r="L146" s="84"/>
      <c r="M146" s="84"/>
      <c r="N146" s="74"/>
      <c r="O146" s="74"/>
      <c r="P146" s="74"/>
      <c r="Q146" s="74"/>
      <c r="R146" s="74"/>
      <c r="S146" s="74"/>
    </row>
    <row r="147" spans="1:19" ht="15.5" x14ac:dyDescent="0.35">
      <c r="A147" s="84"/>
      <c r="B147" s="86"/>
      <c r="C147" s="86"/>
      <c r="D147" s="86"/>
      <c r="E147" s="86"/>
      <c r="F147" s="84"/>
      <c r="G147" s="84"/>
      <c r="H147" s="198"/>
      <c r="I147" s="199"/>
      <c r="J147" s="84"/>
      <c r="K147" s="84"/>
      <c r="L147" s="84"/>
      <c r="M147" s="84"/>
      <c r="N147" s="74"/>
      <c r="O147" s="74"/>
      <c r="P147" s="74"/>
      <c r="Q147" s="74"/>
      <c r="R147" s="74"/>
      <c r="S147" s="74"/>
    </row>
    <row r="148" spans="1:19" ht="15.5" x14ac:dyDescent="0.35">
      <c r="A148" s="84"/>
      <c r="B148" s="86"/>
      <c r="C148" s="86"/>
      <c r="D148" s="86"/>
      <c r="E148" s="86"/>
      <c r="F148" s="84"/>
      <c r="G148" s="84"/>
      <c r="H148" s="198"/>
      <c r="I148" s="199"/>
      <c r="J148" s="84"/>
      <c r="K148" s="84"/>
      <c r="L148" s="84"/>
      <c r="M148" s="84"/>
      <c r="N148" s="74"/>
      <c r="O148" s="74"/>
      <c r="P148" s="74"/>
      <c r="Q148" s="74"/>
      <c r="R148" s="74"/>
      <c r="S148" s="74"/>
    </row>
    <row r="149" spans="1:19" ht="15.5" x14ac:dyDescent="0.35">
      <c r="A149" s="84"/>
      <c r="B149" s="86"/>
      <c r="C149" s="86"/>
      <c r="D149" s="86"/>
      <c r="E149" s="86"/>
      <c r="F149" s="84"/>
      <c r="G149" s="84"/>
      <c r="H149" s="198"/>
      <c r="I149" s="199"/>
      <c r="J149" s="84"/>
      <c r="K149" s="84"/>
      <c r="L149" s="84"/>
      <c r="M149" s="84"/>
      <c r="N149" s="74"/>
      <c r="O149" s="74"/>
      <c r="P149" s="74"/>
      <c r="Q149" s="74"/>
      <c r="R149" s="74"/>
      <c r="S149" s="74"/>
    </row>
    <row r="150" spans="1:19" ht="15.5" x14ac:dyDescent="0.35">
      <c r="A150" s="84"/>
      <c r="B150" s="86"/>
      <c r="C150" s="86"/>
      <c r="D150" s="86"/>
      <c r="E150" s="86"/>
      <c r="F150" s="84"/>
      <c r="G150" s="84"/>
      <c r="H150" s="198"/>
      <c r="I150" s="199"/>
      <c r="J150" s="84"/>
      <c r="K150" s="84"/>
      <c r="L150" s="84"/>
      <c r="M150" s="84"/>
      <c r="N150" s="74"/>
      <c r="O150" s="74"/>
      <c r="P150" s="74"/>
      <c r="Q150" s="74"/>
      <c r="R150" s="74"/>
      <c r="S150" s="74"/>
    </row>
    <row r="151" spans="1:19" ht="15.5" x14ac:dyDescent="0.35">
      <c r="A151" s="84"/>
      <c r="B151" s="86"/>
      <c r="C151" s="86"/>
      <c r="D151" s="86"/>
      <c r="E151" s="86"/>
      <c r="F151" s="84"/>
      <c r="G151" s="84"/>
      <c r="H151" s="198"/>
      <c r="I151" s="199"/>
      <c r="J151" s="84"/>
      <c r="K151" s="84"/>
      <c r="L151" s="84"/>
      <c r="M151" s="84"/>
      <c r="N151" s="74"/>
      <c r="O151" s="74"/>
      <c r="P151" s="74"/>
      <c r="Q151" s="74"/>
      <c r="R151" s="74"/>
      <c r="S151" s="74"/>
    </row>
    <row r="152" spans="1:19" ht="15.5" x14ac:dyDescent="0.35">
      <c r="A152" s="84"/>
      <c r="B152" s="86"/>
      <c r="C152" s="86"/>
      <c r="D152" s="86"/>
      <c r="E152" s="86"/>
      <c r="F152" s="84"/>
      <c r="G152" s="84"/>
      <c r="H152" s="198"/>
      <c r="I152" s="199"/>
      <c r="J152" s="84"/>
      <c r="K152" s="84"/>
      <c r="L152" s="84"/>
      <c r="M152" s="84"/>
      <c r="N152" s="74"/>
      <c r="O152" s="74"/>
      <c r="P152" s="74"/>
      <c r="Q152" s="74"/>
      <c r="R152" s="74"/>
      <c r="S152" s="74"/>
    </row>
    <row r="153" spans="1:19" ht="15.5" x14ac:dyDescent="0.35">
      <c r="A153" s="84"/>
      <c r="B153" s="86"/>
      <c r="C153" s="86"/>
      <c r="D153" s="86"/>
      <c r="E153" s="86"/>
      <c r="F153" s="84"/>
      <c r="G153" s="84"/>
      <c r="H153" s="198"/>
      <c r="I153" s="199"/>
      <c r="J153" s="84"/>
      <c r="K153" s="84"/>
      <c r="L153" s="84"/>
      <c r="M153" s="84"/>
      <c r="N153" s="74"/>
      <c r="O153" s="74"/>
      <c r="P153" s="74"/>
      <c r="Q153" s="74"/>
      <c r="R153" s="74"/>
      <c r="S153" s="74"/>
    </row>
    <row r="154" spans="1:19" ht="15.5" x14ac:dyDescent="0.35">
      <c r="A154" s="84"/>
      <c r="B154" s="86"/>
      <c r="C154" s="86"/>
      <c r="D154" s="86"/>
      <c r="E154" s="86"/>
      <c r="F154" s="84"/>
      <c r="G154" s="84"/>
      <c r="H154" s="198"/>
      <c r="I154" s="199"/>
      <c r="J154" s="84"/>
      <c r="K154" s="84"/>
      <c r="L154" s="84"/>
      <c r="M154" s="84"/>
      <c r="N154" s="74"/>
      <c r="O154" s="74"/>
      <c r="P154" s="74"/>
      <c r="Q154" s="74"/>
      <c r="R154" s="74"/>
      <c r="S154" s="74"/>
    </row>
    <row r="155" spans="1:19" ht="15.5" x14ac:dyDescent="0.35">
      <c r="A155" s="84"/>
      <c r="B155" s="86"/>
      <c r="C155" s="86"/>
      <c r="D155" s="86"/>
      <c r="E155" s="86"/>
      <c r="F155" s="84"/>
      <c r="G155" s="84"/>
      <c r="H155" s="198"/>
      <c r="I155" s="199"/>
      <c r="J155" s="84"/>
      <c r="K155" s="84"/>
      <c r="L155" s="84"/>
      <c r="M155" s="84"/>
      <c r="N155" s="74"/>
      <c r="O155" s="74"/>
      <c r="P155" s="74"/>
      <c r="Q155" s="74"/>
      <c r="R155" s="74"/>
      <c r="S155" s="74"/>
    </row>
    <row r="156" spans="1:19" ht="15.5" x14ac:dyDescent="0.35">
      <c r="A156" s="84"/>
      <c r="B156" s="86"/>
      <c r="C156" s="86"/>
      <c r="D156" s="86"/>
      <c r="E156" s="86"/>
      <c r="F156" s="84"/>
      <c r="G156" s="84"/>
      <c r="H156" s="198"/>
      <c r="I156" s="199"/>
      <c r="J156" s="84"/>
      <c r="K156" s="84"/>
      <c r="L156" s="84"/>
      <c r="M156" s="84"/>
      <c r="N156" s="74"/>
      <c r="O156" s="74"/>
      <c r="P156" s="74"/>
      <c r="Q156" s="74"/>
      <c r="R156" s="74"/>
      <c r="S156" s="74"/>
    </row>
    <row r="157" spans="1:19" ht="15.5" x14ac:dyDescent="0.35">
      <c r="A157" s="84"/>
      <c r="B157" s="86"/>
      <c r="C157" s="86"/>
      <c r="D157" s="86"/>
      <c r="E157" s="86"/>
      <c r="F157" s="84"/>
      <c r="G157" s="84"/>
      <c r="H157" s="198"/>
      <c r="I157" s="199"/>
      <c r="J157" s="84"/>
      <c r="K157" s="84"/>
      <c r="L157" s="84"/>
      <c r="M157" s="84"/>
      <c r="N157" s="74"/>
      <c r="O157" s="74"/>
      <c r="P157" s="74"/>
      <c r="Q157" s="74"/>
      <c r="R157" s="74"/>
      <c r="S157" s="74"/>
    </row>
    <row r="158" spans="1:19" ht="15.5" x14ac:dyDescent="0.35">
      <c r="A158" s="84"/>
      <c r="B158" s="86"/>
      <c r="C158" s="86"/>
      <c r="D158" s="86"/>
      <c r="E158" s="86"/>
      <c r="F158" s="84"/>
      <c r="G158" s="84"/>
      <c r="H158" s="198"/>
      <c r="I158" s="199"/>
      <c r="J158" s="84"/>
      <c r="K158" s="84"/>
      <c r="L158" s="84"/>
      <c r="M158" s="84"/>
      <c r="N158" s="74"/>
      <c r="O158" s="74"/>
      <c r="P158" s="74"/>
      <c r="Q158" s="74"/>
      <c r="R158" s="74"/>
      <c r="S158" s="74"/>
    </row>
    <row r="159" spans="1:19" ht="15.5" x14ac:dyDescent="0.35">
      <c r="A159" s="84"/>
      <c r="B159" s="86"/>
      <c r="C159" s="86"/>
      <c r="D159" s="86"/>
      <c r="E159" s="86"/>
      <c r="F159" s="84"/>
      <c r="G159" s="84"/>
      <c r="H159" s="198"/>
      <c r="I159" s="199"/>
      <c r="J159" s="84"/>
      <c r="K159" s="84"/>
      <c r="L159" s="84"/>
      <c r="M159" s="84"/>
      <c r="N159" s="74"/>
      <c r="O159" s="74"/>
      <c r="P159" s="74"/>
      <c r="Q159" s="74"/>
      <c r="R159" s="74"/>
      <c r="S159" s="74"/>
    </row>
    <row r="160" spans="1:19" ht="15.5" x14ac:dyDescent="0.35">
      <c r="A160" s="84"/>
      <c r="B160" s="86"/>
      <c r="C160" s="86"/>
      <c r="D160" s="86"/>
      <c r="E160" s="86"/>
      <c r="F160" s="84"/>
      <c r="G160" s="84"/>
      <c r="H160" s="198"/>
      <c r="I160" s="199"/>
      <c r="J160" s="84"/>
      <c r="K160" s="84"/>
      <c r="L160" s="84"/>
      <c r="M160" s="84"/>
      <c r="N160" s="74"/>
      <c r="O160" s="74"/>
      <c r="P160" s="74"/>
      <c r="Q160" s="74"/>
      <c r="R160" s="74"/>
      <c r="S160" s="74"/>
    </row>
    <row r="161" spans="1:19" ht="15.5" x14ac:dyDescent="0.35">
      <c r="A161" s="84"/>
      <c r="B161" s="86"/>
      <c r="C161" s="86"/>
      <c r="D161" s="86"/>
      <c r="E161" s="86"/>
      <c r="F161" s="84"/>
      <c r="G161" s="84"/>
      <c r="H161" s="198"/>
      <c r="I161" s="199"/>
      <c r="J161" s="84"/>
      <c r="K161" s="84"/>
      <c r="L161" s="84"/>
      <c r="M161" s="84"/>
      <c r="N161" s="74"/>
      <c r="O161" s="74"/>
      <c r="P161" s="74"/>
      <c r="Q161" s="74"/>
      <c r="R161" s="74"/>
      <c r="S161" s="74"/>
    </row>
    <row r="162" spans="1:19" ht="15.5" x14ac:dyDescent="0.35">
      <c r="A162" s="84"/>
      <c r="B162" s="86"/>
      <c r="C162" s="86"/>
      <c r="D162" s="86"/>
      <c r="E162" s="86"/>
      <c r="F162" s="84"/>
      <c r="G162" s="84"/>
      <c r="H162" s="198"/>
      <c r="I162" s="199"/>
      <c r="J162" s="84"/>
      <c r="K162" s="84"/>
      <c r="L162" s="84"/>
      <c r="M162" s="84"/>
      <c r="N162" s="74"/>
      <c r="O162" s="74"/>
      <c r="P162" s="74"/>
      <c r="Q162" s="74"/>
      <c r="R162" s="74"/>
      <c r="S162" s="74"/>
    </row>
    <row r="163" spans="1:19" ht="15.5" x14ac:dyDescent="0.35">
      <c r="A163" s="84"/>
      <c r="B163" s="86"/>
      <c r="C163" s="86"/>
      <c r="D163" s="86"/>
      <c r="E163" s="86"/>
      <c r="F163" s="84"/>
      <c r="G163" s="84"/>
      <c r="H163" s="198"/>
      <c r="I163" s="199"/>
      <c r="J163" s="84"/>
      <c r="K163" s="84"/>
      <c r="L163" s="84"/>
      <c r="M163" s="84"/>
      <c r="N163" s="74"/>
      <c r="O163" s="74"/>
      <c r="P163" s="74"/>
      <c r="Q163" s="74"/>
      <c r="R163" s="74"/>
      <c r="S163" s="74"/>
    </row>
    <row r="164" spans="1:19" ht="15.5" x14ac:dyDescent="0.35">
      <c r="A164" s="84"/>
      <c r="B164" s="86"/>
      <c r="C164" s="86"/>
      <c r="D164" s="86"/>
      <c r="E164" s="86"/>
      <c r="F164" s="84"/>
      <c r="G164" s="84"/>
      <c r="H164" s="198"/>
      <c r="I164" s="199"/>
      <c r="J164" s="84"/>
      <c r="K164" s="84"/>
      <c r="L164" s="84"/>
      <c r="M164" s="84"/>
      <c r="N164" s="74"/>
      <c r="O164" s="74"/>
      <c r="P164" s="74"/>
      <c r="Q164" s="74"/>
      <c r="R164" s="74"/>
      <c r="S164" s="74"/>
    </row>
    <row r="165" spans="1:19" ht="15.5" x14ac:dyDescent="0.35">
      <c r="A165" s="84"/>
      <c r="B165" s="86"/>
      <c r="C165" s="86"/>
      <c r="D165" s="86"/>
      <c r="E165" s="86"/>
      <c r="F165" s="84"/>
      <c r="G165" s="84"/>
      <c r="H165" s="198"/>
      <c r="I165" s="199"/>
      <c r="J165" s="84"/>
      <c r="K165" s="84"/>
      <c r="L165" s="84"/>
      <c r="M165" s="84"/>
      <c r="N165" s="74"/>
      <c r="O165" s="74"/>
      <c r="P165" s="74"/>
      <c r="Q165" s="74"/>
      <c r="R165" s="74"/>
      <c r="S165" s="74"/>
    </row>
    <row r="166" spans="1:19" ht="15.5" x14ac:dyDescent="0.35">
      <c r="A166" s="84"/>
      <c r="B166" s="86"/>
      <c r="C166" s="86"/>
      <c r="D166" s="86"/>
      <c r="E166" s="86"/>
      <c r="F166" s="84"/>
      <c r="G166" s="84"/>
      <c r="H166" s="198"/>
      <c r="I166" s="199"/>
      <c r="J166" s="84"/>
      <c r="K166" s="84"/>
      <c r="L166" s="84"/>
      <c r="M166" s="84"/>
      <c r="N166" s="74"/>
      <c r="O166" s="74"/>
      <c r="P166" s="74"/>
      <c r="Q166" s="74"/>
      <c r="R166" s="74"/>
      <c r="S166" s="74"/>
    </row>
    <row r="167" spans="1:19" ht="15.5" x14ac:dyDescent="0.35">
      <c r="A167" s="84"/>
      <c r="B167" s="86"/>
      <c r="C167" s="86"/>
      <c r="D167" s="86"/>
      <c r="E167" s="86"/>
      <c r="F167" s="84"/>
      <c r="G167" s="84"/>
      <c r="H167" s="198"/>
      <c r="I167" s="199"/>
      <c r="J167" s="84"/>
      <c r="K167" s="84"/>
      <c r="L167" s="84"/>
      <c r="M167" s="84"/>
      <c r="N167" s="74"/>
      <c r="O167" s="74"/>
      <c r="P167" s="74"/>
      <c r="Q167" s="74"/>
      <c r="R167" s="74"/>
      <c r="S167" s="74"/>
    </row>
    <row r="168" spans="1:19" ht="15.5" x14ac:dyDescent="0.35">
      <c r="A168" s="84"/>
      <c r="B168" s="86"/>
      <c r="C168" s="86"/>
      <c r="D168" s="86"/>
      <c r="E168" s="86"/>
      <c r="F168" s="84"/>
      <c r="G168" s="84"/>
      <c r="H168" s="198"/>
      <c r="I168" s="199"/>
      <c r="J168" s="84"/>
      <c r="K168" s="84"/>
      <c r="L168" s="84"/>
      <c r="M168" s="84"/>
      <c r="N168" s="74"/>
      <c r="O168" s="74"/>
      <c r="P168" s="74"/>
      <c r="Q168" s="74"/>
      <c r="R168" s="74"/>
      <c r="S168" s="74"/>
    </row>
    <row r="169" spans="1:19" ht="15.5" x14ac:dyDescent="0.35">
      <c r="A169" s="84"/>
      <c r="B169" s="86"/>
      <c r="C169" s="86"/>
      <c r="D169" s="86"/>
      <c r="E169" s="86"/>
      <c r="F169" s="84"/>
      <c r="G169" s="84"/>
      <c r="H169" s="198"/>
      <c r="I169" s="199"/>
      <c r="J169" s="84"/>
      <c r="K169" s="84"/>
      <c r="L169" s="84"/>
      <c r="M169" s="84"/>
      <c r="N169" s="74"/>
      <c r="O169" s="74"/>
      <c r="P169" s="74"/>
      <c r="Q169" s="74"/>
      <c r="R169" s="74"/>
      <c r="S169" s="74"/>
    </row>
    <row r="170" spans="1:19" ht="15.5" x14ac:dyDescent="0.35">
      <c r="A170" s="84"/>
      <c r="B170" s="86"/>
      <c r="C170" s="86"/>
      <c r="D170" s="86"/>
      <c r="E170" s="86"/>
      <c r="F170" s="84"/>
      <c r="G170" s="84"/>
      <c r="H170" s="198"/>
      <c r="I170" s="199"/>
      <c r="J170" s="84"/>
      <c r="K170" s="84"/>
      <c r="L170" s="84"/>
      <c r="M170" s="84"/>
      <c r="N170" s="74"/>
      <c r="O170" s="74"/>
      <c r="P170" s="74"/>
      <c r="Q170" s="74"/>
      <c r="R170" s="74"/>
      <c r="S170" s="74"/>
    </row>
    <row r="171" spans="1:19" ht="15.5" x14ac:dyDescent="0.35">
      <c r="A171" s="84"/>
      <c r="B171" s="86"/>
      <c r="C171" s="86"/>
      <c r="D171" s="86"/>
      <c r="E171" s="86"/>
      <c r="F171" s="84"/>
      <c r="G171" s="84"/>
      <c r="H171" s="198"/>
      <c r="I171" s="199"/>
      <c r="J171" s="84"/>
      <c r="K171" s="84"/>
      <c r="L171" s="84"/>
      <c r="M171" s="84"/>
      <c r="N171" s="74"/>
      <c r="O171" s="74"/>
      <c r="P171" s="74"/>
      <c r="Q171" s="74"/>
      <c r="R171" s="74"/>
      <c r="S171" s="74"/>
    </row>
    <row r="172" spans="1:19" ht="15.5" x14ac:dyDescent="0.35">
      <c r="A172" s="84"/>
      <c r="B172" s="86"/>
      <c r="C172" s="86"/>
      <c r="D172" s="86"/>
      <c r="E172" s="86"/>
      <c r="F172" s="84"/>
      <c r="G172" s="84"/>
      <c r="H172" s="198"/>
      <c r="I172" s="199"/>
      <c r="J172" s="84"/>
      <c r="K172" s="84"/>
      <c r="L172" s="84"/>
      <c r="M172" s="84"/>
      <c r="N172" s="74"/>
      <c r="O172" s="74"/>
      <c r="P172" s="74"/>
      <c r="Q172" s="74"/>
      <c r="R172" s="74"/>
      <c r="S172" s="74"/>
    </row>
    <row r="173" spans="1:19" ht="15.5" x14ac:dyDescent="0.35">
      <c r="A173" s="84"/>
      <c r="B173" s="86"/>
      <c r="C173" s="86"/>
      <c r="D173" s="86"/>
      <c r="E173" s="86"/>
      <c r="F173" s="84"/>
      <c r="G173" s="84"/>
      <c r="H173" s="198"/>
      <c r="I173" s="199"/>
      <c r="J173" s="84"/>
      <c r="K173" s="84"/>
      <c r="L173" s="84"/>
      <c r="M173" s="84"/>
      <c r="N173" s="74"/>
      <c r="O173" s="74"/>
      <c r="P173" s="74"/>
      <c r="Q173" s="74"/>
      <c r="R173" s="74"/>
      <c r="S173" s="74"/>
    </row>
    <row r="174" spans="1:19" ht="15.5" x14ac:dyDescent="0.35">
      <c r="A174" s="84"/>
      <c r="B174" s="86"/>
      <c r="C174" s="86"/>
      <c r="D174" s="86"/>
      <c r="E174" s="86"/>
      <c r="F174" s="84"/>
      <c r="G174" s="84"/>
      <c r="H174" s="198"/>
      <c r="I174" s="199"/>
      <c r="J174" s="84"/>
      <c r="K174" s="84"/>
      <c r="L174" s="84"/>
      <c r="M174" s="84"/>
      <c r="N174" s="74"/>
      <c r="O174" s="74"/>
      <c r="P174" s="74"/>
      <c r="Q174" s="74"/>
      <c r="R174" s="74"/>
      <c r="S174" s="74"/>
    </row>
    <row r="175" spans="1:19" ht="15.5" x14ac:dyDescent="0.35">
      <c r="A175" s="84"/>
      <c r="B175" s="86"/>
      <c r="C175" s="86"/>
      <c r="D175" s="86"/>
      <c r="E175" s="86"/>
      <c r="F175" s="84"/>
      <c r="G175" s="84"/>
      <c r="H175" s="198"/>
      <c r="I175" s="199"/>
      <c r="J175" s="84"/>
      <c r="K175" s="84"/>
      <c r="L175" s="84"/>
      <c r="M175" s="84"/>
      <c r="N175" s="74"/>
      <c r="O175" s="74"/>
      <c r="P175" s="74"/>
      <c r="Q175" s="74"/>
      <c r="R175" s="74"/>
      <c r="S175" s="74"/>
    </row>
    <row r="176" spans="1:19" ht="15.5" x14ac:dyDescent="0.35">
      <c r="A176" s="84"/>
      <c r="B176" s="86"/>
      <c r="C176" s="86"/>
      <c r="D176" s="86"/>
      <c r="E176" s="86"/>
      <c r="F176" s="84"/>
      <c r="G176" s="84"/>
      <c r="H176" s="198"/>
      <c r="I176" s="199"/>
      <c r="J176" s="84"/>
      <c r="K176" s="84"/>
      <c r="L176" s="84"/>
      <c r="M176" s="84"/>
      <c r="N176" s="74"/>
      <c r="O176" s="74"/>
      <c r="P176" s="74"/>
      <c r="Q176" s="74"/>
      <c r="R176" s="74"/>
      <c r="S176" s="74"/>
    </row>
    <row r="177" spans="1:19" ht="15.5" x14ac:dyDescent="0.35">
      <c r="A177" s="84"/>
      <c r="B177" s="86"/>
      <c r="C177" s="86"/>
      <c r="D177" s="86"/>
      <c r="E177" s="86"/>
      <c r="F177" s="84"/>
      <c r="G177" s="84"/>
      <c r="H177" s="198"/>
      <c r="I177" s="199"/>
      <c r="J177" s="84"/>
      <c r="K177" s="84"/>
      <c r="L177" s="84"/>
      <c r="M177" s="84"/>
      <c r="N177" s="74"/>
      <c r="O177" s="74"/>
      <c r="P177" s="74"/>
      <c r="Q177" s="74"/>
      <c r="R177" s="74"/>
      <c r="S177" s="74"/>
    </row>
    <row r="178" spans="1:19" ht="15.5" x14ac:dyDescent="0.35">
      <c r="A178" s="84"/>
      <c r="B178" s="86"/>
      <c r="C178" s="86"/>
      <c r="D178" s="86"/>
      <c r="E178" s="86"/>
      <c r="F178" s="84"/>
      <c r="G178" s="84"/>
      <c r="H178" s="198"/>
      <c r="I178" s="199"/>
      <c r="J178" s="84"/>
      <c r="K178" s="84"/>
      <c r="L178" s="84"/>
      <c r="M178" s="84"/>
      <c r="N178" s="74"/>
      <c r="O178" s="74"/>
      <c r="P178" s="74"/>
      <c r="Q178" s="74"/>
      <c r="R178" s="74"/>
      <c r="S178" s="74"/>
    </row>
    <row r="179" spans="1:19" ht="15.5" x14ac:dyDescent="0.35">
      <c r="A179" s="84"/>
      <c r="B179" s="86"/>
      <c r="C179" s="86"/>
      <c r="D179" s="86"/>
      <c r="E179" s="86"/>
      <c r="F179" s="84"/>
      <c r="G179" s="84"/>
      <c r="H179" s="198"/>
      <c r="I179" s="199"/>
      <c r="J179" s="84"/>
      <c r="K179" s="84"/>
      <c r="L179" s="84"/>
      <c r="M179" s="84"/>
      <c r="N179" s="74"/>
      <c r="O179" s="74"/>
      <c r="P179" s="74"/>
      <c r="Q179" s="74"/>
      <c r="R179" s="74"/>
      <c r="S179" s="74"/>
    </row>
    <row r="180" spans="1:19" ht="15.5" x14ac:dyDescent="0.35">
      <c r="A180" s="84"/>
      <c r="B180" s="86"/>
      <c r="C180" s="86"/>
      <c r="D180" s="86"/>
      <c r="E180" s="86"/>
      <c r="F180" s="84"/>
      <c r="G180" s="84"/>
      <c r="H180" s="198"/>
      <c r="I180" s="199"/>
      <c r="J180" s="84"/>
      <c r="K180" s="84"/>
      <c r="L180" s="84"/>
      <c r="M180" s="84"/>
      <c r="N180" s="74"/>
      <c r="O180" s="74"/>
      <c r="P180" s="74"/>
      <c r="Q180" s="74"/>
      <c r="R180" s="74"/>
      <c r="S180" s="74"/>
    </row>
    <row r="181" spans="1:19" ht="15.5" x14ac:dyDescent="0.35">
      <c r="A181" s="84"/>
      <c r="B181" s="86"/>
      <c r="C181" s="86"/>
      <c r="D181" s="86"/>
      <c r="E181" s="86"/>
      <c r="F181" s="84"/>
      <c r="G181" s="84"/>
      <c r="H181" s="198"/>
      <c r="I181" s="199"/>
      <c r="J181" s="84"/>
      <c r="K181" s="84"/>
      <c r="L181" s="84"/>
      <c r="M181" s="84"/>
      <c r="N181" s="74"/>
      <c r="O181" s="74"/>
      <c r="P181" s="74"/>
      <c r="Q181" s="74"/>
      <c r="R181" s="74"/>
      <c r="S181" s="74"/>
    </row>
    <row r="182" spans="1:19" ht="15.5" x14ac:dyDescent="0.35">
      <c r="A182" s="84"/>
      <c r="B182" s="86"/>
      <c r="C182" s="86"/>
      <c r="D182" s="86"/>
      <c r="E182" s="86"/>
      <c r="F182" s="84"/>
      <c r="G182" s="84"/>
      <c r="H182" s="198"/>
      <c r="I182" s="199"/>
      <c r="J182" s="84"/>
      <c r="K182" s="84"/>
      <c r="L182" s="84"/>
      <c r="M182" s="84"/>
      <c r="N182" s="74"/>
      <c r="O182" s="74"/>
      <c r="P182" s="74"/>
      <c r="Q182" s="74"/>
      <c r="R182" s="74"/>
      <c r="S182" s="74"/>
    </row>
    <row r="183" spans="1:19" ht="15.5" x14ac:dyDescent="0.35">
      <c r="A183" s="84"/>
      <c r="B183" s="86"/>
      <c r="C183" s="86"/>
      <c r="D183" s="86"/>
      <c r="E183" s="86"/>
      <c r="F183" s="84"/>
      <c r="G183" s="84"/>
      <c r="H183" s="198"/>
      <c r="I183" s="199"/>
      <c r="J183" s="84"/>
      <c r="K183" s="84"/>
      <c r="L183" s="84"/>
      <c r="M183" s="84"/>
      <c r="N183" s="74"/>
      <c r="O183" s="74"/>
      <c r="P183" s="74"/>
      <c r="Q183" s="74"/>
      <c r="R183" s="74"/>
      <c r="S183" s="74"/>
    </row>
    <row r="184" spans="1:19" ht="15.5" x14ac:dyDescent="0.35">
      <c r="A184" s="84"/>
      <c r="B184" s="86"/>
      <c r="C184" s="86"/>
      <c r="D184" s="86"/>
      <c r="E184" s="86"/>
      <c r="F184" s="84"/>
      <c r="G184" s="84"/>
      <c r="H184" s="198"/>
      <c r="I184" s="199"/>
      <c r="J184" s="84"/>
      <c r="K184" s="84"/>
      <c r="L184" s="84"/>
      <c r="M184" s="84"/>
      <c r="N184" s="74"/>
      <c r="O184" s="74"/>
      <c r="P184" s="74"/>
      <c r="Q184" s="74"/>
      <c r="R184" s="74"/>
      <c r="S184" s="74"/>
    </row>
    <row r="185" spans="1:19" ht="15.5" x14ac:dyDescent="0.35">
      <c r="A185" s="84"/>
      <c r="B185" s="86"/>
      <c r="C185" s="86"/>
      <c r="D185" s="86"/>
      <c r="E185" s="86"/>
      <c r="F185" s="84"/>
      <c r="G185" s="84"/>
      <c r="H185" s="198"/>
      <c r="I185" s="199"/>
      <c r="J185" s="84"/>
      <c r="K185" s="84"/>
      <c r="L185" s="84"/>
      <c r="M185" s="84"/>
      <c r="N185" s="74"/>
      <c r="O185" s="74"/>
      <c r="P185" s="74"/>
      <c r="Q185" s="74"/>
      <c r="R185" s="74"/>
      <c r="S185" s="74"/>
    </row>
    <row r="186" spans="1:19" ht="15.5" x14ac:dyDescent="0.35">
      <c r="A186" s="84"/>
      <c r="B186" s="86"/>
      <c r="C186" s="86"/>
      <c r="D186" s="86"/>
      <c r="E186" s="86"/>
      <c r="F186" s="84"/>
      <c r="G186" s="84"/>
      <c r="H186" s="198"/>
      <c r="I186" s="199"/>
      <c r="J186" s="84"/>
      <c r="K186" s="84"/>
      <c r="L186" s="84"/>
      <c r="M186" s="84"/>
      <c r="N186" s="74"/>
      <c r="O186" s="74"/>
      <c r="P186" s="74"/>
      <c r="Q186" s="74"/>
      <c r="R186" s="74"/>
      <c r="S186" s="74"/>
    </row>
    <row r="187" spans="1:19" ht="15.5" x14ac:dyDescent="0.35">
      <c r="A187" s="84"/>
      <c r="B187" s="86"/>
      <c r="C187" s="86"/>
      <c r="D187" s="86"/>
      <c r="E187" s="86"/>
      <c r="F187" s="84"/>
      <c r="G187" s="84"/>
      <c r="H187" s="198"/>
      <c r="I187" s="199"/>
      <c r="J187" s="84"/>
      <c r="K187" s="84"/>
      <c r="L187" s="84"/>
      <c r="M187" s="84"/>
      <c r="N187" s="74"/>
      <c r="O187" s="74"/>
      <c r="P187" s="74"/>
      <c r="Q187" s="74"/>
      <c r="R187" s="74"/>
      <c r="S187" s="74"/>
    </row>
    <row r="188" spans="1:19" ht="15.5" x14ac:dyDescent="0.35">
      <c r="A188" s="84"/>
      <c r="B188" s="86"/>
      <c r="C188" s="86"/>
      <c r="D188" s="86"/>
      <c r="E188" s="86"/>
      <c r="F188" s="84"/>
      <c r="G188" s="84"/>
      <c r="H188" s="198"/>
      <c r="I188" s="199"/>
      <c r="J188" s="84"/>
      <c r="K188" s="84"/>
      <c r="L188" s="84"/>
      <c r="M188" s="84"/>
      <c r="N188" s="74"/>
      <c r="O188" s="74"/>
      <c r="P188" s="74"/>
      <c r="Q188" s="74"/>
      <c r="R188" s="74"/>
      <c r="S188" s="74"/>
    </row>
    <row r="189" spans="1:19" ht="15.5" x14ac:dyDescent="0.35">
      <c r="A189" s="84"/>
      <c r="B189" s="86"/>
      <c r="C189" s="86"/>
      <c r="D189" s="86"/>
      <c r="E189" s="86"/>
      <c r="F189" s="84"/>
      <c r="G189" s="84"/>
      <c r="H189" s="198"/>
      <c r="I189" s="199"/>
      <c r="J189" s="84"/>
      <c r="K189" s="84"/>
      <c r="L189" s="84"/>
      <c r="M189" s="84"/>
      <c r="N189" s="74"/>
      <c r="O189" s="74"/>
      <c r="P189" s="74"/>
      <c r="Q189" s="74"/>
      <c r="R189" s="74"/>
      <c r="S189" s="74"/>
    </row>
    <row r="190" spans="1:19" ht="15.5" x14ac:dyDescent="0.35">
      <c r="A190" s="84"/>
      <c r="B190" s="86"/>
      <c r="C190" s="86"/>
      <c r="D190" s="86"/>
      <c r="E190" s="86"/>
      <c r="F190" s="84"/>
      <c r="G190" s="84"/>
      <c r="H190" s="198"/>
      <c r="I190" s="199"/>
      <c r="J190" s="84"/>
      <c r="K190" s="84"/>
      <c r="L190" s="84"/>
      <c r="M190" s="84"/>
      <c r="N190" s="74"/>
      <c r="O190" s="74"/>
      <c r="P190" s="74"/>
      <c r="Q190" s="74"/>
      <c r="R190" s="74"/>
      <c r="S190" s="74"/>
    </row>
    <row r="191" spans="1:19" ht="15.5" x14ac:dyDescent="0.35">
      <c r="A191" s="84"/>
      <c r="B191" s="86"/>
      <c r="C191" s="86"/>
      <c r="D191" s="86"/>
      <c r="E191" s="86"/>
      <c r="F191" s="84"/>
      <c r="G191" s="84"/>
      <c r="H191" s="198"/>
      <c r="I191" s="199"/>
      <c r="J191" s="84"/>
      <c r="K191" s="84"/>
      <c r="L191" s="84"/>
      <c r="M191" s="84"/>
      <c r="N191" s="74"/>
      <c r="O191" s="74"/>
      <c r="P191" s="74"/>
      <c r="Q191" s="74"/>
      <c r="R191" s="74"/>
      <c r="S191" s="74"/>
    </row>
    <row r="192" spans="1:19" ht="15.5" x14ac:dyDescent="0.35">
      <c r="A192" s="84"/>
      <c r="B192" s="86"/>
      <c r="C192" s="86"/>
      <c r="D192" s="86"/>
      <c r="E192" s="86"/>
      <c r="F192" s="84"/>
      <c r="G192" s="84"/>
      <c r="H192" s="198"/>
      <c r="I192" s="199"/>
      <c r="J192" s="84"/>
      <c r="K192" s="84"/>
      <c r="L192" s="84"/>
      <c r="M192" s="84"/>
      <c r="N192" s="74"/>
      <c r="O192" s="74"/>
      <c r="P192" s="74"/>
      <c r="Q192" s="74"/>
      <c r="R192" s="74"/>
      <c r="S192" s="74"/>
    </row>
    <row r="193" spans="1:19" ht="15.5" x14ac:dyDescent="0.35">
      <c r="A193" s="84"/>
      <c r="B193" s="86"/>
      <c r="C193" s="86"/>
      <c r="D193" s="86"/>
      <c r="E193" s="86"/>
      <c r="F193" s="84"/>
      <c r="G193" s="84"/>
      <c r="H193" s="198"/>
      <c r="I193" s="199"/>
      <c r="J193" s="84"/>
      <c r="K193" s="84"/>
      <c r="L193" s="84"/>
      <c r="M193" s="84"/>
      <c r="N193" s="74"/>
      <c r="O193" s="74"/>
      <c r="P193" s="74"/>
      <c r="Q193" s="74"/>
      <c r="R193" s="74"/>
      <c r="S193" s="74"/>
    </row>
    <row r="194" spans="1:19" ht="15.5" x14ac:dyDescent="0.35">
      <c r="A194" s="84"/>
      <c r="B194" s="86"/>
      <c r="C194" s="86"/>
      <c r="D194" s="86"/>
      <c r="E194" s="86"/>
      <c r="F194" s="84"/>
      <c r="G194" s="84"/>
      <c r="H194" s="198"/>
      <c r="I194" s="199"/>
      <c r="J194" s="84"/>
      <c r="K194" s="84"/>
      <c r="L194" s="84"/>
      <c r="M194" s="84"/>
      <c r="N194" s="74"/>
      <c r="O194" s="74"/>
      <c r="P194" s="74"/>
      <c r="Q194" s="74"/>
      <c r="R194" s="74"/>
      <c r="S194" s="74"/>
    </row>
    <row r="195" spans="1:19" ht="15.5" x14ac:dyDescent="0.35">
      <c r="A195" s="84"/>
      <c r="B195" s="86"/>
      <c r="C195" s="86"/>
      <c r="D195" s="86"/>
      <c r="E195" s="86"/>
      <c r="F195" s="84"/>
      <c r="G195" s="84"/>
      <c r="H195" s="198"/>
      <c r="I195" s="199"/>
      <c r="J195" s="84"/>
      <c r="K195" s="84"/>
      <c r="L195" s="84"/>
      <c r="M195" s="84"/>
      <c r="N195" s="74"/>
      <c r="O195" s="74"/>
      <c r="P195" s="74"/>
      <c r="Q195" s="74"/>
      <c r="R195" s="74"/>
      <c r="S195" s="74"/>
    </row>
    <row r="196" spans="1:19" ht="15.5" x14ac:dyDescent="0.35">
      <c r="A196" s="84"/>
      <c r="B196" s="86"/>
      <c r="C196" s="86"/>
      <c r="D196" s="86"/>
      <c r="E196" s="86"/>
      <c r="F196" s="84"/>
      <c r="G196" s="84"/>
      <c r="H196" s="198"/>
      <c r="I196" s="199"/>
      <c r="J196" s="84"/>
      <c r="K196" s="84"/>
      <c r="L196" s="84"/>
      <c r="M196" s="84"/>
      <c r="N196" s="74"/>
      <c r="O196" s="74"/>
      <c r="P196" s="74"/>
      <c r="Q196" s="74"/>
      <c r="R196" s="74"/>
      <c r="S196" s="74"/>
    </row>
    <row r="197" spans="1:19" ht="15.5" x14ac:dyDescent="0.35">
      <c r="A197" s="84"/>
      <c r="B197" s="86"/>
      <c r="C197" s="86"/>
      <c r="D197" s="86"/>
      <c r="E197" s="86"/>
      <c r="F197" s="84"/>
      <c r="G197" s="84"/>
      <c r="H197" s="198"/>
      <c r="I197" s="199"/>
      <c r="J197" s="84"/>
      <c r="K197" s="84"/>
      <c r="L197" s="84"/>
      <c r="M197" s="84"/>
      <c r="N197" s="74"/>
      <c r="O197" s="74"/>
      <c r="P197" s="74"/>
      <c r="Q197" s="74"/>
      <c r="R197" s="74"/>
      <c r="S197" s="74"/>
    </row>
    <row r="198" spans="1:19" ht="15.5" x14ac:dyDescent="0.35">
      <c r="A198" s="84"/>
      <c r="B198" s="86"/>
      <c r="C198" s="86"/>
      <c r="D198" s="86"/>
      <c r="E198" s="86"/>
      <c r="F198" s="84"/>
      <c r="G198" s="84"/>
      <c r="H198" s="198"/>
      <c r="I198" s="199"/>
      <c r="J198" s="84"/>
      <c r="K198" s="84"/>
      <c r="L198" s="84"/>
      <c r="M198" s="84"/>
      <c r="N198" s="74"/>
      <c r="O198" s="74"/>
      <c r="P198" s="74"/>
      <c r="Q198" s="74"/>
      <c r="R198" s="74"/>
      <c r="S198" s="74"/>
    </row>
    <row r="199" spans="1:19" ht="15.5" x14ac:dyDescent="0.35">
      <c r="A199" s="84"/>
      <c r="B199" s="86"/>
      <c r="C199" s="86"/>
      <c r="D199" s="86"/>
      <c r="E199" s="86"/>
      <c r="F199" s="84"/>
      <c r="G199" s="84"/>
      <c r="H199" s="198"/>
      <c r="I199" s="199"/>
      <c r="J199" s="84"/>
      <c r="K199" s="84"/>
      <c r="L199" s="84"/>
      <c r="M199" s="84"/>
      <c r="N199" s="74"/>
      <c r="O199" s="74"/>
      <c r="P199" s="74"/>
      <c r="Q199" s="74"/>
      <c r="R199" s="74"/>
      <c r="S199" s="74"/>
    </row>
    <row r="200" spans="1:19" ht="15.5" x14ac:dyDescent="0.35">
      <c r="A200" s="84"/>
      <c r="B200" s="86"/>
      <c r="C200" s="86"/>
      <c r="D200" s="86"/>
      <c r="E200" s="86"/>
      <c r="F200" s="84"/>
      <c r="G200" s="84"/>
      <c r="H200" s="198"/>
      <c r="I200" s="199"/>
      <c r="J200" s="84"/>
      <c r="K200" s="84"/>
      <c r="L200" s="84"/>
      <c r="M200" s="84"/>
      <c r="N200" s="74"/>
      <c r="O200" s="74"/>
      <c r="P200" s="74"/>
      <c r="Q200" s="74"/>
      <c r="R200" s="74"/>
      <c r="S200" s="74"/>
    </row>
    <row r="201" spans="1:19" ht="15.5" x14ac:dyDescent="0.35">
      <c r="A201" s="84"/>
      <c r="B201" s="86"/>
      <c r="C201" s="86"/>
      <c r="D201" s="86"/>
      <c r="E201" s="86"/>
      <c r="F201" s="84"/>
      <c r="G201" s="84"/>
      <c r="H201" s="198"/>
      <c r="I201" s="199"/>
      <c r="J201" s="84"/>
      <c r="K201" s="84"/>
      <c r="L201" s="84"/>
      <c r="M201" s="84"/>
      <c r="N201" s="74"/>
      <c r="O201" s="74"/>
      <c r="P201" s="74"/>
      <c r="Q201" s="74"/>
      <c r="R201" s="74"/>
      <c r="S201" s="74"/>
    </row>
    <row r="202" spans="1:19" ht="15.5" x14ac:dyDescent="0.35">
      <c r="A202" s="84"/>
      <c r="B202" s="86"/>
      <c r="C202" s="86"/>
      <c r="D202" s="86"/>
      <c r="E202" s="86"/>
      <c r="F202" s="84"/>
      <c r="G202" s="84"/>
      <c r="H202" s="198"/>
      <c r="I202" s="199"/>
      <c r="J202" s="84"/>
      <c r="K202" s="84"/>
      <c r="L202" s="84"/>
      <c r="M202" s="84"/>
      <c r="N202" s="74"/>
      <c r="O202" s="74"/>
      <c r="P202" s="74"/>
      <c r="Q202" s="74"/>
      <c r="R202" s="74"/>
      <c r="S202" s="74"/>
    </row>
    <row r="203" spans="1:19" ht="15.5" x14ac:dyDescent="0.35">
      <c r="A203" s="84"/>
      <c r="B203" s="86"/>
      <c r="C203" s="86"/>
      <c r="D203" s="86"/>
      <c r="E203" s="86"/>
      <c r="F203" s="84"/>
      <c r="G203" s="84"/>
      <c r="H203" s="198"/>
      <c r="I203" s="199"/>
      <c r="J203" s="84"/>
      <c r="K203" s="84"/>
      <c r="L203" s="84"/>
      <c r="M203" s="84"/>
      <c r="N203" s="74"/>
      <c r="O203" s="74"/>
      <c r="P203" s="74"/>
      <c r="Q203" s="74"/>
      <c r="R203" s="74"/>
      <c r="S203" s="74"/>
    </row>
    <row r="204" spans="1:19" ht="15.5" x14ac:dyDescent="0.35">
      <c r="A204" s="84"/>
      <c r="B204" s="86"/>
      <c r="C204" s="86"/>
      <c r="D204" s="86"/>
      <c r="E204" s="86"/>
      <c r="F204" s="84"/>
      <c r="G204" s="84"/>
      <c r="H204" s="198"/>
      <c r="I204" s="199"/>
      <c r="J204" s="84"/>
      <c r="K204" s="84"/>
      <c r="L204" s="84"/>
      <c r="M204" s="84"/>
      <c r="N204" s="74"/>
      <c r="O204" s="74"/>
      <c r="P204" s="74"/>
      <c r="Q204" s="74"/>
      <c r="R204" s="74"/>
      <c r="S204" s="74"/>
    </row>
    <row r="205" spans="1:19" ht="15.5" x14ac:dyDescent="0.35">
      <c r="A205" s="84"/>
      <c r="B205" s="86"/>
      <c r="C205" s="86"/>
      <c r="D205" s="86"/>
      <c r="E205" s="86"/>
      <c r="F205" s="84"/>
      <c r="G205" s="84"/>
      <c r="H205" s="198"/>
      <c r="I205" s="199"/>
      <c r="J205" s="84"/>
      <c r="K205" s="84"/>
      <c r="L205" s="84"/>
      <c r="M205" s="84"/>
      <c r="N205" s="74"/>
      <c r="O205" s="74"/>
      <c r="P205" s="74"/>
      <c r="Q205" s="74"/>
      <c r="R205" s="74"/>
      <c r="S205" s="74"/>
    </row>
    <row r="206" spans="1:19" ht="15.5" x14ac:dyDescent="0.35">
      <c r="A206" s="84"/>
      <c r="B206" s="86"/>
      <c r="C206" s="86"/>
      <c r="D206" s="86"/>
      <c r="E206" s="86"/>
      <c r="F206" s="84"/>
      <c r="G206" s="84"/>
      <c r="H206" s="198"/>
      <c r="I206" s="199"/>
      <c r="J206" s="84"/>
      <c r="K206" s="84"/>
      <c r="L206" s="84"/>
      <c r="M206" s="84"/>
      <c r="N206" s="74"/>
      <c r="O206" s="74"/>
      <c r="P206" s="74"/>
      <c r="Q206" s="74"/>
      <c r="R206" s="74"/>
      <c r="S206" s="74"/>
    </row>
    <row r="207" spans="1:19" ht="15.5" x14ac:dyDescent="0.35">
      <c r="A207" s="84"/>
      <c r="B207" s="86"/>
      <c r="C207" s="86"/>
      <c r="D207" s="86"/>
      <c r="E207" s="86"/>
      <c r="F207" s="84"/>
      <c r="G207" s="84"/>
      <c r="H207" s="198"/>
      <c r="I207" s="199"/>
      <c r="J207" s="84"/>
      <c r="K207" s="84"/>
      <c r="L207" s="84"/>
      <c r="M207" s="84"/>
      <c r="N207" s="74"/>
      <c r="O207" s="74"/>
      <c r="P207" s="74"/>
      <c r="Q207" s="74"/>
      <c r="R207" s="74"/>
      <c r="S207" s="74"/>
    </row>
    <row r="208" spans="1:19" ht="15.5" x14ac:dyDescent="0.35">
      <c r="A208" s="84"/>
      <c r="B208" s="86"/>
      <c r="C208" s="86"/>
      <c r="D208" s="86"/>
      <c r="E208" s="86"/>
      <c r="F208" s="84"/>
      <c r="G208" s="84"/>
      <c r="H208" s="198"/>
      <c r="I208" s="199"/>
      <c r="J208" s="84"/>
      <c r="K208" s="84"/>
      <c r="L208" s="84"/>
      <c r="M208" s="84"/>
      <c r="N208" s="74"/>
      <c r="O208" s="74"/>
      <c r="P208" s="74"/>
      <c r="Q208" s="74"/>
      <c r="R208" s="74"/>
      <c r="S208" s="74"/>
    </row>
    <row r="209" spans="1:19" ht="15.5" x14ac:dyDescent="0.35">
      <c r="A209" s="84"/>
      <c r="B209" s="86"/>
      <c r="C209" s="86"/>
      <c r="D209" s="86"/>
      <c r="E209" s="86"/>
      <c r="F209" s="84"/>
      <c r="G209" s="84"/>
      <c r="H209" s="198"/>
      <c r="I209" s="199"/>
      <c r="J209" s="84"/>
      <c r="K209" s="84"/>
      <c r="L209" s="84"/>
      <c r="M209" s="84"/>
      <c r="N209" s="74"/>
      <c r="O209" s="74"/>
      <c r="P209" s="74"/>
      <c r="Q209" s="74"/>
      <c r="R209" s="74"/>
      <c r="S209" s="74"/>
    </row>
    <row r="210" spans="1:19" ht="15.5" x14ac:dyDescent="0.35">
      <c r="A210" s="84"/>
      <c r="B210" s="86"/>
      <c r="C210" s="86"/>
      <c r="D210" s="86"/>
      <c r="E210" s="86"/>
      <c r="F210" s="84"/>
      <c r="G210" s="84"/>
      <c r="H210" s="198"/>
      <c r="I210" s="199"/>
      <c r="J210" s="84"/>
      <c r="K210" s="84"/>
      <c r="L210" s="84"/>
      <c r="M210" s="84"/>
      <c r="N210" s="74"/>
      <c r="O210" s="74"/>
      <c r="P210" s="74"/>
      <c r="Q210" s="74"/>
      <c r="R210" s="74"/>
      <c r="S210" s="74"/>
    </row>
    <row r="211" spans="1:19" ht="15.5" x14ac:dyDescent="0.35">
      <c r="A211" s="84"/>
      <c r="B211" s="86"/>
      <c r="C211" s="86"/>
      <c r="D211" s="86"/>
      <c r="E211" s="86"/>
      <c r="F211" s="84"/>
      <c r="G211" s="84"/>
      <c r="H211" s="198"/>
      <c r="I211" s="199"/>
      <c r="J211" s="84"/>
      <c r="K211" s="84"/>
      <c r="L211" s="84"/>
      <c r="M211" s="84"/>
      <c r="N211" s="74"/>
      <c r="O211" s="74"/>
      <c r="P211" s="74"/>
      <c r="Q211" s="74"/>
      <c r="R211" s="74"/>
      <c r="S211" s="74"/>
    </row>
    <row r="212" spans="1:19" ht="15.5" x14ac:dyDescent="0.35">
      <c r="A212" s="84"/>
      <c r="B212" s="86"/>
      <c r="C212" s="86"/>
      <c r="D212" s="86"/>
      <c r="E212" s="86"/>
      <c r="F212" s="84"/>
      <c r="G212" s="84"/>
      <c r="H212" s="198"/>
      <c r="I212" s="199"/>
      <c r="J212" s="84"/>
      <c r="K212" s="84"/>
      <c r="L212" s="84"/>
      <c r="M212" s="84"/>
      <c r="N212" s="74"/>
      <c r="O212" s="74"/>
      <c r="P212" s="74"/>
      <c r="Q212" s="74"/>
      <c r="R212" s="74"/>
      <c r="S212" s="74"/>
    </row>
    <row r="213" spans="1:19" ht="15.5" x14ac:dyDescent="0.35">
      <c r="A213" s="84"/>
      <c r="B213" s="86"/>
      <c r="C213" s="86"/>
      <c r="D213" s="86"/>
      <c r="E213" s="86"/>
      <c r="F213" s="84"/>
      <c r="G213" s="84"/>
      <c r="H213" s="198"/>
      <c r="I213" s="199"/>
      <c r="J213" s="84"/>
      <c r="K213" s="84"/>
      <c r="L213" s="84"/>
      <c r="M213" s="84"/>
      <c r="N213" s="74"/>
      <c r="O213" s="74"/>
      <c r="P213" s="74"/>
      <c r="Q213" s="74"/>
      <c r="R213" s="74"/>
      <c r="S213" s="74"/>
    </row>
    <row r="214" spans="1:19" ht="15.5" x14ac:dyDescent="0.35">
      <c r="A214" s="84"/>
      <c r="B214" s="86"/>
      <c r="C214" s="86"/>
      <c r="D214" s="86"/>
      <c r="E214" s="86"/>
      <c r="F214" s="84"/>
      <c r="G214" s="84"/>
      <c r="H214" s="198"/>
      <c r="I214" s="199"/>
      <c r="J214" s="84"/>
      <c r="K214" s="84"/>
      <c r="L214" s="84"/>
      <c r="M214" s="84"/>
      <c r="N214" s="74"/>
      <c r="O214" s="74"/>
      <c r="P214" s="74"/>
      <c r="Q214" s="74"/>
      <c r="R214" s="74"/>
      <c r="S214" s="74"/>
    </row>
    <row r="215" spans="1:19" ht="15.5" x14ac:dyDescent="0.35">
      <c r="A215" s="84"/>
      <c r="B215" s="86"/>
      <c r="C215" s="86"/>
      <c r="D215" s="86"/>
      <c r="E215" s="86"/>
      <c r="F215" s="84"/>
      <c r="G215" s="84"/>
      <c r="H215" s="198"/>
      <c r="I215" s="199"/>
      <c r="J215" s="84"/>
      <c r="K215" s="84"/>
      <c r="L215" s="84"/>
      <c r="M215" s="84"/>
      <c r="N215" s="74"/>
      <c r="O215" s="74"/>
      <c r="P215" s="74"/>
      <c r="Q215" s="74"/>
      <c r="R215" s="74"/>
      <c r="S215" s="74"/>
    </row>
    <row r="216" spans="1:19" ht="15.5" x14ac:dyDescent="0.35">
      <c r="A216" s="84"/>
      <c r="B216" s="86"/>
      <c r="C216" s="86"/>
      <c r="D216" s="86"/>
      <c r="E216" s="86"/>
      <c r="F216" s="84"/>
      <c r="G216" s="84"/>
      <c r="H216" s="198"/>
      <c r="I216" s="199"/>
      <c r="J216" s="84"/>
      <c r="K216" s="84"/>
      <c r="L216" s="84"/>
      <c r="M216" s="84"/>
      <c r="N216" s="74"/>
      <c r="O216" s="74"/>
      <c r="P216" s="74"/>
      <c r="Q216" s="74"/>
      <c r="R216" s="74"/>
      <c r="S216" s="74"/>
    </row>
    <row r="217" spans="1:19" ht="15.5" x14ac:dyDescent="0.35">
      <c r="A217" s="84"/>
      <c r="B217" s="86"/>
      <c r="C217" s="86"/>
      <c r="D217" s="86"/>
      <c r="E217" s="86"/>
      <c r="F217" s="84"/>
      <c r="G217" s="84"/>
      <c r="H217" s="198"/>
      <c r="I217" s="199"/>
      <c r="J217" s="84"/>
      <c r="K217" s="84"/>
      <c r="L217" s="84"/>
      <c r="M217" s="84"/>
      <c r="N217" s="74"/>
      <c r="O217" s="74"/>
      <c r="P217" s="74"/>
      <c r="Q217" s="74"/>
      <c r="R217" s="74"/>
      <c r="S217" s="74"/>
    </row>
    <row r="218" spans="1:19" ht="15.5" x14ac:dyDescent="0.35">
      <c r="A218" s="84"/>
      <c r="B218" s="86"/>
      <c r="C218" s="86"/>
      <c r="D218" s="86"/>
      <c r="E218" s="86"/>
      <c r="F218" s="84"/>
      <c r="G218" s="84"/>
      <c r="H218" s="198"/>
      <c r="I218" s="199"/>
      <c r="J218" s="84"/>
      <c r="K218" s="84"/>
      <c r="L218" s="84"/>
      <c r="M218" s="84"/>
      <c r="N218" s="74"/>
      <c r="O218" s="74"/>
      <c r="P218" s="74"/>
      <c r="Q218" s="74"/>
      <c r="R218" s="74"/>
      <c r="S218" s="74"/>
    </row>
    <row r="219" spans="1:19" ht="15.5" x14ac:dyDescent="0.35">
      <c r="A219" s="84"/>
      <c r="B219" s="86"/>
      <c r="C219" s="86"/>
      <c r="D219" s="86"/>
      <c r="E219" s="86"/>
      <c r="F219" s="84"/>
      <c r="G219" s="84"/>
      <c r="H219" s="198"/>
      <c r="I219" s="199"/>
      <c r="J219" s="84"/>
      <c r="K219" s="84"/>
      <c r="L219" s="84"/>
      <c r="M219" s="84"/>
      <c r="N219" s="74"/>
      <c r="O219" s="74"/>
      <c r="P219" s="74"/>
      <c r="Q219" s="74"/>
      <c r="R219" s="74"/>
      <c r="S219" s="74"/>
    </row>
    <row r="220" spans="1:19" ht="15.5" x14ac:dyDescent="0.35">
      <c r="A220" s="84"/>
      <c r="B220" s="86"/>
      <c r="C220" s="86"/>
      <c r="D220" s="86"/>
      <c r="E220" s="86"/>
      <c r="F220" s="84"/>
      <c r="G220" s="84"/>
      <c r="H220" s="198"/>
      <c r="I220" s="199"/>
      <c r="J220" s="84"/>
      <c r="K220" s="84"/>
      <c r="L220" s="84"/>
      <c r="M220" s="84"/>
      <c r="N220" s="74"/>
      <c r="O220" s="74"/>
      <c r="P220" s="74"/>
      <c r="Q220" s="74"/>
      <c r="R220" s="74"/>
      <c r="S220" s="74"/>
    </row>
    <row r="221" spans="1:19" ht="15.5" x14ac:dyDescent="0.35">
      <c r="A221" s="84"/>
      <c r="B221" s="86"/>
      <c r="C221" s="86"/>
      <c r="D221" s="86"/>
      <c r="E221" s="86"/>
      <c r="F221" s="84"/>
      <c r="G221" s="84"/>
      <c r="H221" s="198"/>
      <c r="I221" s="199"/>
      <c r="J221" s="84"/>
      <c r="K221" s="84"/>
      <c r="L221" s="84"/>
      <c r="M221" s="84"/>
      <c r="N221" s="74"/>
      <c r="O221" s="74"/>
      <c r="P221" s="74"/>
      <c r="Q221" s="74"/>
      <c r="R221" s="74"/>
      <c r="S221" s="74"/>
    </row>
    <row r="222" spans="1:19" ht="15.5" x14ac:dyDescent="0.35">
      <c r="A222" s="84"/>
      <c r="B222" s="86"/>
      <c r="C222" s="86"/>
      <c r="D222" s="86"/>
      <c r="E222" s="86"/>
      <c r="F222" s="84"/>
      <c r="G222" s="84"/>
      <c r="H222" s="198"/>
      <c r="I222" s="199"/>
      <c r="J222" s="84"/>
      <c r="K222" s="84"/>
      <c r="L222" s="84"/>
      <c r="M222" s="84"/>
      <c r="N222" s="74"/>
      <c r="O222" s="74"/>
      <c r="P222" s="74"/>
      <c r="Q222" s="74"/>
      <c r="R222" s="74"/>
      <c r="S222" s="74"/>
    </row>
    <row r="223" spans="1:19" ht="15.5" x14ac:dyDescent="0.35">
      <c r="A223" s="84"/>
      <c r="B223" s="86"/>
      <c r="C223" s="86"/>
      <c r="D223" s="86"/>
      <c r="E223" s="86"/>
      <c r="F223" s="84"/>
      <c r="G223" s="84"/>
      <c r="H223" s="198"/>
      <c r="I223" s="199"/>
      <c r="J223" s="84"/>
      <c r="K223" s="84"/>
      <c r="L223" s="84"/>
      <c r="M223" s="84"/>
      <c r="N223" s="74"/>
      <c r="O223" s="74"/>
      <c r="P223" s="74"/>
      <c r="Q223" s="74"/>
      <c r="R223" s="74"/>
      <c r="S223" s="74"/>
    </row>
    <row r="224" spans="1:19" ht="15.5" x14ac:dyDescent="0.35">
      <c r="A224" s="84"/>
      <c r="B224" s="86"/>
      <c r="C224" s="86"/>
      <c r="D224" s="86"/>
      <c r="E224" s="86"/>
      <c r="F224" s="84"/>
      <c r="G224" s="84"/>
      <c r="H224" s="198"/>
      <c r="I224" s="199"/>
      <c r="J224" s="84"/>
      <c r="K224" s="84"/>
      <c r="L224" s="84"/>
      <c r="M224" s="84"/>
      <c r="N224" s="74"/>
      <c r="O224" s="74"/>
      <c r="P224" s="74"/>
      <c r="Q224" s="74"/>
      <c r="R224" s="74"/>
      <c r="S224" s="74"/>
    </row>
    <row r="225" spans="1:19" ht="15.5" x14ac:dyDescent="0.35">
      <c r="A225" s="84"/>
      <c r="B225" s="86"/>
      <c r="C225" s="86"/>
      <c r="D225" s="86"/>
      <c r="E225" s="86"/>
      <c r="F225" s="84"/>
      <c r="G225" s="84"/>
      <c r="H225" s="198"/>
      <c r="I225" s="199"/>
      <c r="J225" s="84"/>
      <c r="K225" s="84"/>
      <c r="L225" s="84"/>
      <c r="M225" s="84"/>
      <c r="N225" s="74"/>
      <c r="O225" s="74"/>
      <c r="P225" s="74"/>
      <c r="Q225" s="74"/>
      <c r="R225" s="74"/>
      <c r="S225" s="74"/>
    </row>
    <row r="226" spans="1:19" ht="15.5" x14ac:dyDescent="0.35">
      <c r="A226" s="84"/>
      <c r="B226" s="86"/>
      <c r="C226" s="86"/>
      <c r="D226" s="86"/>
      <c r="E226" s="86"/>
      <c r="F226" s="84"/>
      <c r="G226" s="84"/>
      <c r="H226" s="198"/>
      <c r="I226" s="199"/>
      <c r="J226" s="84"/>
      <c r="K226" s="84"/>
      <c r="L226" s="84"/>
      <c r="M226" s="84"/>
      <c r="N226" s="74"/>
      <c r="O226" s="74"/>
      <c r="P226" s="74"/>
      <c r="Q226" s="74"/>
      <c r="R226" s="74"/>
      <c r="S226" s="74"/>
    </row>
    <row r="227" spans="1:19" ht="15.5" x14ac:dyDescent="0.35">
      <c r="A227" s="84"/>
      <c r="B227" s="86"/>
      <c r="C227" s="86"/>
      <c r="D227" s="86"/>
      <c r="E227" s="86"/>
      <c r="F227" s="84"/>
      <c r="G227" s="84"/>
      <c r="H227" s="198"/>
      <c r="I227" s="199"/>
      <c r="J227" s="84"/>
      <c r="K227" s="84"/>
      <c r="L227" s="84"/>
      <c r="M227" s="84"/>
      <c r="N227" s="74"/>
      <c r="O227" s="74"/>
      <c r="P227" s="74"/>
      <c r="Q227" s="74"/>
      <c r="R227" s="74"/>
      <c r="S227" s="74"/>
    </row>
    <row r="228" spans="1:19" ht="15.5" x14ac:dyDescent="0.35">
      <c r="A228" s="84"/>
      <c r="B228" s="86"/>
      <c r="C228" s="86"/>
      <c r="D228" s="86"/>
      <c r="E228" s="86"/>
      <c r="F228" s="84"/>
      <c r="G228" s="84"/>
      <c r="H228" s="198"/>
      <c r="I228" s="199"/>
      <c r="J228" s="84"/>
      <c r="K228" s="84"/>
      <c r="L228" s="84"/>
      <c r="M228" s="84"/>
      <c r="N228" s="74"/>
      <c r="O228" s="74"/>
      <c r="P228" s="74"/>
      <c r="Q228" s="74"/>
      <c r="R228" s="74"/>
      <c r="S228" s="74"/>
    </row>
    <row r="229" spans="1:19" ht="15.5" x14ac:dyDescent="0.35">
      <c r="A229" s="84"/>
      <c r="B229" s="86"/>
      <c r="C229" s="86"/>
      <c r="D229" s="86"/>
      <c r="E229" s="86"/>
      <c r="F229" s="84"/>
      <c r="G229" s="84"/>
      <c r="H229" s="198"/>
      <c r="I229" s="199"/>
      <c r="J229" s="84"/>
      <c r="K229" s="84"/>
      <c r="L229" s="84"/>
      <c r="M229" s="84"/>
      <c r="N229" s="74"/>
      <c r="O229" s="74"/>
      <c r="P229" s="74"/>
      <c r="Q229" s="74"/>
      <c r="R229" s="74"/>
      <c r="S229" s="74"/>
    </row>
    <row r="230" spans="1:19" ht="15.5" x14ac:dyDescent="0.35">
      <c r="A230" s="84"/>
      <c r="B230" s="86"/>
      <c r="C230" s="86"/>
      <c r="D230" s="86"/>
      <c r="E230" s="86"/>
      <c r="F230" s="84"/>
      <c r="G230" s="84"/>
      <c r="H230" s="198"/>
      <c r="I230" s="199"/>
      <c r="J230" s="84"/>
      <c r="K230" s="84"/>
      <c r="L230" s="84"/>
      <c r="M230" s="84"/>
      <c r="N230" s="74"/>
      <c r="O230" s="74"/>
      <c r="P230" s="74"/>
      <c r="Q230" s="74"/>
      <c r="R230" s="74"/>
      <c r="S230" s="74"/>
    </row>
    <row r="231" spans="1:19" ht="15.5" x14ac:dyDescent="0.35">
      <c r="A231" s="84"/>
      <c r="B231" s="86"/>
      <c r="C231" s="86"/>
      <c r="D231" s="86"/>
      <c r="E231" s="86"/>
      <c r="F231" s="84"/>
      <c r="G231" s="84"/>
      <c r="H231" s="198"/>
      <c r="I231" s="199"/>
      <c r="J231" s="84"/>
      <c r="K231" s="84"/>
      <c r="L231" s="84"/>
      <c r="M231" s="84"/>
      <c r="N231" s="74"/>
      <c r="O231" s="74"/>
      <c r="P231" s="74"/>
      <c r="Q231" s="74"/>
      <c r="R231" s="74"/>
      <c r="S231" s="74"/>
    </row>
    <row r="232" spans="1:19" ht="15.5" x14ac:dyDescent="0.35">
      <c r="A232" s="84"/>
      <c r="B232" s="86"/>
      <c r="C232" s="86"/>
      <c r="D232" s="86"/>
      <c r="E232" s="86"/>
      <c r="F232" s="84"/>
      <c r="G232" s="84"/>
      <c r="H232" s="198"/>
      <c r="I232" s="199"/>
      <c r="J232" s="84"/>
      <c r="K232" s="84"/>
      <c r="L232" s="84"/>
      <c r="M232" s="84"/>
      <c r="N232" s="74"/>
      <c r="O232" s="74"/>
      <c r="P232" s="74"/>
      <c r="Q232" s="74"/>
      <c r="R232" s="74"/>
      <c r="S232" s="74"/>
    </row>
    <row r="233" spans="1:19" ht="15.5" x14ac:dyDescent="0.35">
      <c r="A233" s="84"/>
      <c r="B233" s="86"/>
      <c r="C233" s="86"/>
      <c r="D233" s="86"/>
      <c r="E233" s="86"/>
      <c r="F233" s="84"/>
      <c r="G233" s="84"/>
      <c r="H233" s="198"/>
      <c r="I233" s="199"/>
      <c r="J233" s="84"/>
      <c r="K233" s="84"/>
      <c r="L233" s="84"/>
      <c r="M233" s="84"/>
      <c r="N233" s="74"/>
      <c r="O233" s="74"/>
      <c r="P233" s="74"/>
      <c r="Q233" s="74"/>
      <c r="R233" s="74"/>
      <c r="S233" s="74"/>
    </row>
    <row r="234" spans="1:19" ht="15.5" x14ac:dyDescent="0.35">
      <c r="A234" s="84"/>
      <c r="B234" s="86"/>
      <c r="C234" s="86"/>
      <c r="D234" s="86"/>
      <c r="E234" s="86"/>
      <c r="F234" s="84"/>
      <c r="G234" s="84"/>
      <c r="H234" s="198"/>
      <c r="I234" s="199"/>
      <c r="J234" s="84"/>
      <c r="K234" s="84"/>
      <c r="L234" s="84"/>
      <c r="M234" s="84"/>
      <c r="N234" s="74"/>
      <c r="O234" s="74"/>
      <c r="P234" s="74"/>
      <c r="Q234" s="74"/>
      <c r="R234" s="74"/>
      <c r="S234" s="74"/>
    </row>
    <row r="235" spans="1:19" ht="15.5" x14ac:dyDescent="0.35">
      <c r="A235" s="84"/>
      <c r="B235" s="86"/>
      <c r="C235" s="86"/>
      <c r="D235" s="86"/>
      <c r="E235" s="86"/>
      <c r="F235" s="84"/>
      <c r="G235" s="84"/>
      <c r="H235" s="198"/>
      <c r="I235" s="199"/>
      <c r="J235" s="84"/>
      <c r="K235" s="84"/>
      <c r="L235" s="84"/>
      <c r="M235" s="84"/>
      <c r="N235" s="74"/>
      <c r="O235" s="74"/>
      <c r="P235" s="74"/>
      <c r="Q235" s="74"/>
      <c r="R235" s="74"/>
      <c r="S235" s="74"/>
    </row>
    <row r="236" spans="1:19" ht="15.5" x14ac:dyDescent="0.35">
      <c r="A236" s="84"/>
      <c r="B236" s="86"/>
      <c r="C236" s="86"/>
      <c r="D236" s="86"/>
      <c r="E236" s="86"/>
      <c r="F236" s="84"/>
      <c r="G236" s="84"/>
      <c r="H236" s="198"/>
      <c r="I236" s="199"/>
      <c r="J236" s="84"/>
      <c r="K236" s="84"/>
      <c r="L236" s="84"/>
      <c r="M236" s="84"/>
      <c r="N236" s="74"/>
      <c r="O236" s="74"/>
      <c r="P236" s="74"/>
      <c r="Q236" s="74"/>
      <c r="R236" s="74"/>
      <c r="S236" s="74"/>
    </row>
    <row r="237" spans="1:19" ht="15.5" x14ac:dyDescent="0.35">
      <c r="A237" s="84"/>
      <c r="B237" s="86"/>
      <c r="C237" s="86"/>
      <c r="D237" s="86"/>
      <c r="E237" s="86"/>
      <c r="F237" s="84"/>
      <c r="G237" s="84"/>
      <c r="H237" s="198"/>
      <c r="I237" s="199"/>
      <c r="J237" s="84"/>
      <c r="K237" s="84"/>
      <c r="L237" s="84"/>
      <c r="M237" s="84"/>
      <c r="N237" s="74"/>
      <c r="O237" s="74"/>
      <c r="P237" s="74"/>
      <c r="Q237" s="74"/>
      <c r="R237" s="74"/>
      <c r="S237" s="74"/>
    </row>
    <row r="238" spans="1:19" ht="15.5" x14ac:dyDescent="0.35">
      <c r="A238" s="84"/>
      <c r="B238" s="86"/>
      <c r="C238" s="86"/>
      <c r="D238" s="86"/>
      <c r="E238" s="86"/>
      <c r="F238" s="84"/>
      <c r="G238" s="84"/>
      <c r="H238" s="198"/>
      <c r="I238" s="199"/>
      <c r="J238" s="84"/>
      <c r="K238" s="84"/>
      <c r="L238" s="84"/>
      <c r="M238" s="84"/>
      <c r="N238" s="74"/>
      <c r="O238" s="74"/>
      <c r="P238" s="74"/>
      <c r="Q238" s="74"/>
      <c r="R238" s="74"/>
      <c r="S238" s="74"/>
    </row>
    <row r="239" spans="1:19" ht="15.5" x14ac:dyDescent="0.35">
      <c r="A239" s="84"/>
      <c r="B239" s="86"/>
      <c r="C239" s="86"/>
      <c r="D239" s="86"/>
      <c r="E239" s="86"/>
      <c r="F239" s="84"/>
      <c r="G239" s="84"/>
      <c r="H239" s="198"/>
      <c r="I239" s="199"/>
      <c r="J239" s="84"/>
      <c r="K239" s="84"/>
      <c r="L239" s="84"/>
      <c r="M239" s="84"/>
      <c r="N239" s="74"/>
      <c r="O239" s="74"/>
      <c r="P239" s="74"/>
      <c r="Q239" s="74"/>
      <c r="R239" s="74"/>
      <c r="S239" s="74"/>
    </row>
    <row r="240" spans="1:19" ht="15.5" x14ac:dyDescent="0.35">
      <c r="A240" s="84"/>
      <c r="B240" s="86"/>
      <c r="C240" s="86"/>
      <c r="D240" s="86"/>
      <c r="E240" s="86"/>
      <c r="F240" s="84"/>
      <c r="G240" s="84"/>
      <c r="H240" s="198"/>
      <c r="I240" s="199"/>
      <c r="J240" s="84"/>
      <c r="K240" s="84"/>
      <c r="L240" s="84"/>
      <c r="M240" s="84"/>
      <c r="N240" s="74"/>
      <c r="O240" s="74"/>
      <c r="P240" s="74"/>
      <c r="Q240" s="74"/>
      <c r="R240" s="74"/>
      <c r="S240" s="74"/>
    </row>
    <row r="241" spans="1:19" ht="15.5" x14ac:dyDescent="0.35">
      <c r="A241" s="84"/>
      <c r="B241" s="86"/>
      <c r="C241" s="86"/>
      <c r="D241" s="86"/>
      <c r="E241" s="86"/>
      <c r="F241" s="84"/>
      <c r="G241" s="84"/>
      <c r="H241" s="198"/>
      <c r="I241" s="199"/>
      <c r="J241" s="84"/>
      <c r="K241" s="84"/>
      <c r="L241" s="84"/>
      <c r="M241" s="84"/>
      <c r="N241" s="74"/>
      <c r="O241" s="74"/>
      <c r="P241" s="74"/>
      <c r="Q241" s="74"/>
      <c r="R241" s="74"/>
      <c r="S241" s="74"/>
    </row>
    <row r="242" spans="1:19" ht="15.5" x14ac:dyDescent="0.35">
      <c r="A242" s="84"/>
      <c r="B242" s="86"/>
      <c r="C242" s="86"/>
      <c r="D242" s="86"/>
      <c r="E242" s="86"/>
      <c r="F242" s="84"/>
      <c r="G242" s="84"/>
      <c r="H242" s="198"/>
      <c r="I242" s="199"/>
      <c r="J242" s="84"/>
      <c r="K242" s="84"/>
      <c r="L242" s="84"/>
      <c r="M242" s="84"/>
      <c r="N242" s="74"/>
      <c r="O242" s="74"/>
      <c r="P242" s="74"/>
      <c r="Q242" s="74"/>
      <c r="R242" s="74"/>
      <c r="S242" s="74"/>
    </row>
    <row r="243" spans="1:19" ht="15.5" x14ac:dyDescent="0.35">
      <c r="A243" s="84"/>
      <c r="B243" s="86"/>
      <c r="C243" s="86"/>
      <c r="D243" s="86"/>
      <c r="E243" s="86"/>
      <c r="F243" s="84"/>
      <c r="G243" s="84"/>
      <c r="H243" s="198"/>
      <c r="I243" s="199"/>
      <c r="J243" s="84"/>
      <c r="K243" s="84"/>
      <c r="L243" s="84"/>
      <c r="M243" s="84"/>
      <c r="N243" s="74"/>
      <c r="O243" s="74"/>
      <c r="P243" s="74"/>
      <c r="Q243" s="74"/>
      <c r="R243" s="74"/>
      <c r="S243" s="74"/>
    </row>
    <row r="244" spans="1:19" ht="15.5" x14ac:dyDescent="0.35">
      <c r="A244" s="84"/>
      <c r="B244" s="86"/>
      <c r="C244" s="86"/>
      <c r="D244" s="86"/>
      <c r="E244" s="86"/>
      <c r="F244" s="84"/>
      <c r="G244" s="84"/>
      <c r="H244" s="198"/>
      <c r="I244" s="199"/>
      <c r="J244" s="200"/>
      <c r="K244" s="200"/>
      <c r="L244" s="200"/>
      <c r="M244" s="200"/>
      <c r="N244" s="74"/>
      <c r="O244" s="74"/>
      <c r="P244" s="74"/>
      <c r="Q244" s="74"/>
      <c r="R244" s="74"/>
      <c r="S244" s="74"/>
    </row>
    <row r="245" spans="1:19" ht="15.5" x14ac:dyDescent="0.35">
      <c r="A245" s="84"/>
      <c r="B245" s="86"/>
      <c r="C245" s="86"/>
      <c r="D245" s="86"/>
      <c r="E245" s="86"/>
      <c r="F245" s="84"/>
      <c r="G245" s="84"/>
      <c r="H245" s="198"/>
      <c r="I245" s="199"/>
      <c r="J245" s="200"/>
      <c r="K245" s="200"/>
      <c r="L245" s="200"/>
      <c r="M245" s="200"/>
      <c r="N245" s="74"/>
      <c r="O245" s="74"/>
      <c r="P245" s="74"/>
      <c r="Q245" s="74"/>
      <c r="R245" s="74"/>
      <c r="S245" s="74"/>
    </row>
    <row r="246" spans="1:19" ht="15.5" x14ac:dyDescent="0.35">
      <c r="A246" s="84"/>
      <c r="B246" s="86"/>
      <c r="C246" s="86"/>
      <c r="D246" s="86"/>
      <c r="E246" s="86"/>
      <c r="F246" s="84"/>
      <c r="G246" s="84"/>
      <c r="H246" s="198"/>
      <c r="I246" s="199"/>
      <c r="J246" s="200"/>
      <c r="K246" s="200"/>
      <c r="L246" s="200"/>
      <c r="M246" s="200"/>
      <c r="N246" s="74"/>
      <c r="O246" s="74"/>
      <c r="P246" s="74"/>
      <c r="Q246" s="74"/>
      <c r="R246" s="74"/>
      <c r="S246" s="74"/>
    </row>
    <row r="247" spans="1:19" ht="15.5" x14ac:dyDescent="0.35">
      <c r="A247" s="84"/>
      <c r="B247" s="86"/>
      <c r="C247" s="86"/>
      <c r="D247" s="86"/>
      <c r="E247" s="86"/>
      <c r="F247" s="84"/>
      <c r="G247" s="84"/>
      <c r="H247" s="198"/>
      <c r="I247" s="199"/>
      <c r="J247" s="200"/>
      <c r="K247" s="200"/>
      <c r="L247" s="200"/>
      <c r="M247" s="200"/>
      <c r="N247" s="74"/>
      <c r="O247" s="74"/>
      <c r="P247" s="74"/>
      <c r="Q247" s="74"/>
      <c r="R247" s="74"/>
      <c r="S247" s="74"/>
    </row>
    <row r="248" spans="1:19" ht="15.5" x14ac:dyDescent="0.35">
      <c r="A248" s="84"/>
      <c r="B248" s="86"/>
      <c r="C248" s="86"/>
      <c r="D248" s="86"/>
      <c r="E248" s="86"/>
      <c r="F248" s="84"/>
      <c r="G248" s="84"/>
      <c r="H248" s="198"/>
      <c r="I248" s="199"/>
      <c r="J248" s="200"/>
      <c r="K248" s="200"/>
      <c r="L248" s="200"/>
      <c r="M248" s="200"/>
      <c r="N248" s="74"/>
      <c r="O248" s="74"/>
      <c r="P248" s="74"/>
      <c r="Q248" s="74"/>
      <c r="R248" s="74"/>
      <c r="S248" s="74"/>
    </row>
    <row r="249" spans="1:19" ht="15.5" x14ac:dyDescent="0.35">
      <c r="A249" s="84"/>
      <c r="B249" s="86"/>
      <c r="C249" s="86"/>
      <c r="D249" s="86"/>
      <c r="E249" s="86"/>
      <c r="F249" s="84"/>
      <c r="G249" s="84"/>
      <c r="H249" s="198"/>
      <c r="I249" s="199"/>
    </row>
    <row r="250" spans="1:19" ht="15.5" x14ac:dyDescent="0.35">
      <c r="A250" s="84"/>
      <c r="B250" s="86"/>
      <c r="C250" s="86"/>
      <c r="D250" s="86"/>
      <c r="E250" s="86"/>
      <c r="F250" s="84"/>
      <c r="G250" s="84"/>
      <c r="H250" s="198"/>
      <c r="I250" s="199"/>
    </row>
    <row r="251" spans="1:19" ht="15.5" x14ac:dyDescent="0.35">
      <c r="A251" s="84"/>
      <c r="B251" s="86"/>
      <c r="C251" s="86"/>
      <c r="D251" s="86"/>
      <c r="E251" s="86"/>
      <c r="F251" s="84"/>
      <c r="G251" s="84"/>
      <c r="H251" s="198"/>
      <c r="I251" s="199"/>
    </row>
    <row r="252" spans="1:19" ht="15.5" x14ac:dyDescent="0.35">
      <c r="A252" s="84"/>
      <c r="B252" s="86"/>
      <c r="C252" s="86"/>
      <c r="D252" s="86"/>
      <c r="E252" s="86"/>
      <c r="F252" s="84"/>
      <c r="G252" s="84"/>
      <c r="H252" s="198"/>
      <c r="I252" s="199"/>
    </row>
    <row r="253" spans="1:19" ht="15.5" x14ac:dyDescent="0.35">
      <c r="A253" s="84"/>
      <c r="B253" s="86"/>
      <c r="C253" s="86"/>
      <c r="D253" s="86"/>
      <c r="E253" s="86"/>
      <c r="F253" s="84"/>
      <c r="G253" s="84"/>
      <c r="H253" s="198"/>
      <c r="I253" s="199"/>
    </row>
    <row r="254" spans="1:19" ht="15.5" x14ac:dyDescent="0.35">
      <c r="A254" s="84"/>
      <c r="B254" s="86"/>
      <c r="C254" s="86"/>
      <c r="D254" s="86"/>
      <c r="E254" s="86"/>
      <c r="F254" s="84"/>
      <c r="G254" s="84"/>
      <c r="H254" s="198"/>
      <c r="I254" s="199"/>
    </row>
    <row r="255" spans="1:19" ht="15.5" x14ac:dyDescent="0.35">
      <c r="A255" s="84"/>
      <c r="B255" s="86"/>
      <c r="C255" s="86"/>
      <c r="D255" s="86"/>
      <c r="E255" s="86"/>
      <c r="F255" s="84"/>
      <c r="G255" s="84"/>
      <c r="H255" s="198"/>
      <c r="I255" s="199"/>
    </row>
    <row r="256" spans="1:19" ht="15.5" x14ac:dyDescent="0.35">
      <c r="A256" s="84"/>
      <c r="B256" s="86"/>
      <c r="C256" s="86"/>
      <c r="D256" s="86"/>
      <c r="E256" s="86"/>
      <c r="F256" s="84"/>
      <c r="G256" s="84"/>
      <c r="H256" s="198"/>
      <c r="I256" s="199"/>
    </row>
    <row r="257" spans="1:9" ht="15.5" x14ac:dyDescent="0.35">
      <c r="A257" s="200"/>
      <c r="B257" s="86"/>
      <c r="C257" s="86"/>
      <c r="D257" s="86"/>
      <c r="E257" s="86"/>
      <c r="F257" s="200"/>
      <c r="G257" s="200"/>
      <c r="H257" s="201"/>
      <c r="I257" s="202"/>
    </row>
    <row r="258" spans="1:9" ht="15.5" x14ac:dyDescent="0.35">
      <c r="A258" s="200"/>
      <c r="B258" s="86"/>
      <c r="C258" s="86"/>
      <c r="D258" s="86"/>
      <c r="E258" s="86"/>
      <c r="F258" s="200"/>
      <c r="G258" s="200"/>
      <c r="H258" s="201"/>
      <c r="I258" s="202"/>
    </row>
    <row r="259" spans="1:9" ht="15.5" x14ac:dyDescent="0.35">
      <c r="A259" s="200"/>
      <c r="B259" s="86"/>
      <c r="C259" s="86"/>
      <c r="D259" s="86"/>
      <c r="E259" s="86"/>
      <c r="F259" s="200"/>
      <c r="G259" s="200"/>
      <c r="H259" s="201"/>
      <c r="I259" s="202"/>
    </row>
    <row r="260" spans="1:9" ht="15.5" x14ac:dyDescent="0.35">
      <c r="A260" s="200"/>
      <c r="B260" s="86"/>
      <c r="C260" s="86"/>
      <c r="D260" s="86"/>
      <c r="E260" s="86"/>
      <c r="F260" s="200"/>
      <c r="G260" s="200"/>
      <c r="H260" s="201"/>
      <c r="I260" s="202"/>
    </row>
    <row r="261" spans="1:9" ht="15.5" x14ac:dyDescent="0.35">
      <c r="A261" s="200"/>
      <c r="B261" s="86"/>
      <c r="C261" s="86"/>
      <c r="D261" s="86"/>
      <c r="E261" s="86"/>
      <c r="F261" s="200"/>
      <c r="G261" s="200"/>
      <c r="H261" s="201"/>
      <c r="I261" s="202"/>
    </row>
  </sheetData>
  <mergeCells count="1">
    <mergeCell ref="B107:E107"/>
  </mergeCells>
  <pageMargins left="0.7" right="0.7" top="0.75" bottom="0.75" header="0.3" footer="0.3"/>
  <pageSetup scale="64"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tabSelected="1" view="pageBreakPreview" topLeftCell="A7" zoomScaleNormal="100" zoomScaleSheetLayoutView="100" workbookViewId="0">
      <selection activeCell="B17" sqref="B17"/>
    </sheetView>
  </sheetViews>
  <sheetFormatPr defaultColWidth="9.08984375" defaultRowHeight="14.5" x14ac:dyDescent="0.35"/>
  <cols>
    <col min="1" max="1" width="9.08984375" style="206"/>
    <col min="2" max="2" width="58.08984375" style="207" customWidth="1"/>
    <col min="3" max="3" width="9.08984375" style="207"/>
    <col min="4" max="4" width="15.36328125" style="343" customWidth="1"/>
    <col min="5" max="5" width="11" style="62" bestFit="1" customWidth="1"/>
    <col min="6" max="16384" width="9.08984375" style="62"/>
  </cols>
  <sheetData>
    <row r="1" spans="1:8" ht="22.5" customHeight="1" x14ac:dyDescent="0.35">
      <c r="A1" s="756" t="s">
        <v>770</v>
      </c>
      <c r="B1" s="757"/>
      <c r="C1" s="757"/>
      <c r="D1" s="758"/>
    </row>
    <row r="2" spans="1:8" ht="18" customHeight="1" x14ac:dyDescent="0.35">
      <c r="A2" s="753" t="s">
        <v>778</v>
      </c>
      <c r="B2" s="754"/>
      <c r="C2" s="754"/>
      <c r="D2" s="755"/>
    </row>
    <row r="3" spans="1:8" ht="16.5" customHeight="1" x14ac:dyDescent="0.35">
      <c r="A3" s="309"/>
      <c r="B3" s="205"/>
      <c r="C3" s="205"/>
      <c r="D3" s="650"/>
    </row>
    <row r="4" spans="1:8" ht="21" customHeight="1" x14ac:dyDescent="0.35">
      <c r="A4" s="346"/>
      <c r="B4" s="649" t="s">
        <v>31</v>
      </c>
      <c r="C4" s="647"/>
      <c r="D4" s="326"/>
    </row>
    <row r="5" spans="1:8" s="345" customFormat="1" ht="21" customHeight="1" x14ac:dyDescent="0.35">
      <c r="A5" s="294">
        <v>1</v>
      </c>
      <c r="B5" s="344" t="s">
        <v>84</v>
      </c>
      <c r="C5" s="329">
        <v>1</v>
      </c>
      <c r="D5" s="330">
        <f>SUM(Preliminaries!K531)</f>
        <v>0</v>
      </c>
    </row>
    <row r="6" spans="1:8" s="345" customFormat="1" ht="21" customHeight="1" x14ac:dyDescent="0.35">
      <c r="A6" s="294"/>
      <c r="B6" s="344"/>
      <c r="C6" s="329"/>
      <c r="D6" s="330"/>
    </row>
    <row r="7" spans="1:8" ht="21" customHeight="1" x14ac:dyDescent="0.35">
      <c r="A7" s="297">
        <v>2</v>
      </c>
      <c r="B7" s="328" t="s">
        <v>478</v>
      </c>
      <c r="C7" s="329">
        <v>1</v>
      </c>
      <c r="D7" s="330">
        <f>SUM('Borehole drilling'!F46)</f>
        <v>0</v>
      </c>
    </row>
    <row r="8" spans="1:8" ht="21" customHeight="1" x14ac:dyDescent="0.35">
      <c r="A8" s="297"/>
      <c r="B8" s="328"/>
      <c r="C8" s="329"/>
      <c r="D8" s="330"/>
    </row>
    <row r="9" spans="1:8" ht="20.25" customHeight="1" x14ac:dyDescent="0.35">
      <c r="A9" s="294">
        <v>3</v>
      </c>
      <c r="B9" s="327" t="s">
        <v>68</v>
      </c>
      <c r="C9" s="297">
        <v>1</v>
      </c>
      <c r="D9" s="331">
        <f>SUM('New elevated water tank'!G23)</f>
        <v>0</v>
      </c>
    </row>
    <row r="10" spans="1:8" ht="20.25" customHeight="1" x14ac:dyDescent="0.35">
      <c r="A10" s="294"/>
      <c r="B10" s="327"/>
      <c r="C10" s="297"/>
      <c r="D10" s="331"/>
    </row>
    <row r="11" spans="1:8" ht="20.25" customHeight="1" x14ac:dyDescent="0.35">
      <c r="A11" s="297">
        <v>4</v>
      </c>
      <c r="B11" s="327" t="s">
        <v>595</v>
      </c>
      <c r="C11" s="297">
        <v>1</v>
      </c>
      <c r="D11" s="331">
        <f>SUM('Borehole supplies'!F14)</f>
        <v>0</v>
      </c>
      <c r="F11" s="204"/>
    </row>
    <row r="12" spans="1:8" ht="20.25" customHeight="1" x14ac:dyDescent="0.35">
      <c r="A12" s="352"/>
      <c r="B12" s="332"/>
      <c r="C12" s="333"/>
      <c r="D12" s="331"/>
      <c r="F12" s="204"/>
    </row>
    <row r="13" spans="1:8" ht="21.75" customHeight="1" x14ac:dyDescent="0.35">
      <c r="A13" s="348">
        <v>5</v>
      </c>
      <c r="B13" s="332" t="s">
        <v>594</v>
      </c>
      <c r="C13" s="333">
        <v>1</v>
      </c>
      <c r="D13" s="331">
        <f>SUM('Distribution Piping'!F19)</f>
        <v>0</v>
      </c>
      <c r="H13" s="351"/>
    </row>
    <row r="14" spans="1:8" ht="21.75" customHeight="1" x14ac:dyDescent="0.35">
      <c r="A14" s="348"/>
      <c r="B14" s="332"/>
      <c r="C14" s="333"/>
      <c r="D14" s="331"/>
      <c r="H14" s="351"/>
    </row>
    <row r="15" spans="1:8" ht="21.75" customHeight="1" x14ac:dyDescent="0.35">
      <c r="A15" s="347">
        <v>6</v>
      </c>
      <c r="B15" s="332" t="s">
        <v>776</v>
      </c>
      <c r="C15" s="333">
        <v>1</v>
      </c>
      <c r="D15" s="331">
        <f>SUM('Generator &amp; Caretakers room'!F8)</f>
        <v>0</v>
      </c>
    </row>
    <row r="16" spans="1:8" ht="21.75" customHeight="1" x14ac:dyDescent="0.35">
      <c r="A16" s="347"/>
      <c r="B16" s="332"/>
      <c r="C16" s="333"/>
      <c r="D16" s="331"/>
    </row>
    <row r="17" spans="1:4" ht="21" customHeight="1" x14ac:dyDescent="0.35">
      <c r="A17" s="297">
        <v>7</v>
      </c>
      <c r="B17" s="295" t="s">
        <v>784</v>
      </c>
      <c r="C17" s="297">
        <v>1</v>
      </c>
      <c r="D17" s="331">
        <f>SUM('Water Kiosk &amp; Animal Troughs'!F39)</f>
        <v>0</v>
      </c>
    </row>
    <row r="18" spans="1:4" ht="21" customHeight="1" x14ac:dyDescent="0.35">
      <c r="A18" s="297"/>
      <c r="B18" s="295"/>
      <c r="C18" s="333"/>
      <c r="D18" s="331"/>
    </row>
    <row r="19" spans="1:4" ht="21" customHeight="1" x14ac:dyDescent="0.35">
      <c r="A19" s="297">
        <v>8</v>
      </c>
      <c r="B19" s="295" t="s">
        <v>664</v>
      </c>
      <c r="C19" s="333">
        <v>1</v>
      </c>
      <c r="D19" s="331">
        <f>SUM('Toilet &amp; Septic'!F37)</f>
        <v>0</v>
      </c>
    </row>
    <row r="20" spans="1:4" ht="21" customHeight="1" x14ac:dyDescent="0.35">
      <c r="A20" s="297"/>
      <c r="B20" s="295"/>
      <c r="C20" s="333"/>
      <c r="D20" s="331"/>
    </row>
    <row r="21" spans="1:4" ht="21" customHeight="1" x14ac:dyDescent="0.35">
      <c r="A21" s="297">
        <v>9</v>
      </c>
      <c r="B21" s="295" t="s">
        <v>768</v>
      </c>
      <c r="C21" s="333">
        <v>1</v>
      </c>
      <c r="D21" s="331">
        <f>SUM('Solar Support Structure'!I171)</f>
        <v>0</v>
      </c>
    </row>
    <row r="22" spans="1:4" ht="21" customHeight="1" x14ac:dyDescent="0.35">
      <c r="A22" s="297"/>
      <c r="B22" s="295"/>
      <c r="C22" s="333"/>
      <c r="D22" s="331"/>
    </row>
    <row r="23" spans="1:4" ht="21" customHeight="1" x14ac:dyDescent="0.35">
      <c r="A23" s="297">
        <v>10</v>
      </c>
      <c r="B23" s="295" t="s">
        <v>769</v>
      </c>
      <c r="C23" s="333">
        <v>1</v>
      </c>
      <c r="D23" s="331">
        <f>SUM('Solar Installation'!I28)</f>
        <v>0</v>
      </c>
    </row>
    <row r="24" spans="1:4" ht="21" customHeight="1" x14ac:dyDescent="0.35">
      <c r="A24" s="297"/>
      <c r="B24" s="295"/>
      <c r="C24" s="333"/>
      <c r="D24" s="331"/>
    </row>
    <row r="25" spans="1:4" ht="21" customHeight="1" x14ac:dyDescent="0.35">
      <c r="A25" s="297">
        <v>11</v>
      </c>
      <c r="B25" s="295" t="s">
        <v>597</v>
      </c>
      <c r="C25" s="333">
        <v>1</v>
      </c>
      <c r="D25" s="331">
        <f>SUM(Fencing!I124)</f>
        <v>0</v>
      </c>
    </row>
    <row r="26" spans="1:4" ht="21" customHeight="1" x14ac:dyDescent="0.35">
      <c r="A26" s="297"/>
      <c r="B26" s="295"/>
      <c r="C26" s="333"/>
      <c r="D26" s="331"/>
    </row>
    <row r="27" spans="1:4" ht="18" customHeight="1" x14ac:dyDescent="0.35">
      <c r="A27" s="309"/>
      <c r="B27" s="334" t="s">
        <v>480</v>
      </c>
      <c r="C27" s="335"/>
      <c r="D27" s="336">
        <f>SUM(D5:D25)</f>
        <v>0</v>
      </c>
    </row>
    <row r="28" spans="1:4" ht="18" customHeight="1" thickBot="1" x14ac:dyDescent="0.4">
      <c r="A28" s="349"/>
      <c r="B28" s="337"/>
      <c r="C28" s="338"/>
      <c r="D28" s="339"/>
    </row>
    <row r="29" spans="1:4" ht="16" thickBot="1" x14ac:dyDescent="0.4">
      <c r="A29" s="350"/>
      <c r="B29" s="340" t="s">
        <v>481</v>
      </c>
      <c r="C29" s="341"/>
      <c r="D29" s="342">
        <f>SUM(D27)</f>
        <v>0</v>
      </c>
    </row>
  </sheetData>
  <mergeCells count="2">
    <mergeCell ref="A2:D2"/>
    <mergeCell ref="A1:D1"/>
  </mergeCells>
  <pageMargins left="0.7" right="0.7" top="0.75" bottom="0.75" header="0.3" footer="0.3"/>
  <pageSetup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6"/>
  <sheetViews>
    <sheetView view="pageBreakPreview" zoomScale="106" zoomScaleNormal="100" zoomScaleSheetLayoutView="106" workbookViewId="0">
      <selection activeCell="J10" sqref="J10"/>
    </sheetView>
  </sheetViews>
  <sheetFormatPr defaultColWidth="8.90625" defaultRowHeight="15" x14ac:dyDescent="0.3"/>
  <cols>
    <col min="1" max="1" width="8.90625" style="213"/>
    <col min="2" max="2" width="57.54296875" style="321" customWidth="1"/>
    <col min="3" max="3" width="9.08984375" style="213"/>
    <col min="4" max="4" width="9.36328125" style="213" bestFit="1" customWidth="1"/>
    <col min="5" max="5" width="15.54296875" style="455" bestFit="1" customWidth="1"/>
    <col min="6" max="6" width="14.6328125" style="432" customWidth="1"/>
    <col min="7" max="16384" width="8.90625" style="321"/>
  </cols>
  <sheetData>
    <row r="1" spans="1:6" x14ac:dyDescent="0.3">
      <c r="A1" s="664" t="s">
        <v>598</v>
      </c>
      <c r="B1" s="665"/>
      <c r="C1" s="665"/>
      <c r="D1" s="665"/>
      <c r="E1" s="665"/>
      <c r="F1" s="666"/>
    </row>
    <row r="2" spans="1:6" x14ac:dyDescent="0.3">
      <c r="A2" s="322"/>
      <c r="B2" s="672" t="s">
        <v>778</v>
      </c>
      <c r="C2" s="673"/>
      <c r="D2" s="673"/>
      <c r="E2" s="673"/>
      <c r="F2" s="674"/>
    </row>
    <row r="3" spans="1:6" x14ac:dyDescent="0.3">
      <c r="A3" s="329"/>
      <c r="B3" s="642"/>
      <c r="C3" s="329"/>
      <c r="D3" s="329"/>
      <c r="E3" s="643"/>
      <c r="F3" s="421"/>
    </row>
    <row r="4" spans="1:6" x14ac:dyDescent="0.3">
      <c r="A4" s="423" t="s">
        <v>51</v>
      </c>
      <c r="B4" s="422" t="s">
        <v>69</v>
      </c>
      <c r="C4" s="423" t="s">
        <v>46</v>
      </c>
      <c r="D4" s="205" t="s">
        <v>45</v>
      </c>
      <c r="E4" s="451" t="s">
        <v>416</v>
      </c>
      <c r="F4" s="208" t="s">
        <v>127</v>
      </c>
    </row>
    <row r="5" spans="1:6" ht="30" x14ac:dyDescent="0.3">
      <c r="A5" s="423">
        <v>1</v>
      </c>
      <c r="B5" s="426" t="s">
        <v>620</v>
      </c>
      <c r="C5" s="423" t="s">
        <v>39</v>
      </c>
      <c r="D5" s="205">
        <v>1</v>
      </c>
      <c r="E5" s="452"/>
      <c r="F5" s="461">
        <f>E5*D5</f>
        <v>0</v>
      </c>
    </row>
    <row r="6" spans="1:6" ht="18" customHeight="1" x14ac:dyDescent="0.3">
      <c r="A6" s="423" t="s">
        <v>418</v>
      </c>
      <c r="B6" s="422" t="s">
        <v>419</v>
      </c>
      <c r="C6" s="424"/>
      <c r="D6" s="209"/>
      <c r="E6" s="452"/>
      <c r="F6" s="425"/>
    </row>
    <row r="7" spans="1:6" ht="30.75" customHeight="1" x14ac:dyDescent="0.3">
      <c r="A7" s="424" t="s">
        <v>420</v>
      </c>
      <c r="B7" s="426" t="s">
        <v>421</v>
      </c>
      <c r="C7" s="424" t="s">
        <v>417</v>
      </c>
      <c r="D7" s="209">
        <v>1</v>
      </c>
      <c r="E7" s="452"/>
      <c r="F7" s="461">
        <f>E7*D7</f>
        <v>0</v>
      </c>
    </row>
    <row r="8" spans="1:6" ht="18.75" customHeight="1" x14ac:dyDescent="0.3">
      <c r="A8" s="423" t="s">
        <v>48</v>
      </c>
      <c r="B8" s="422" t="s">
        <v>422</v>
      </c>
      <c r="C8" s="424"/>
      <c r="D8" s="209"/>
      <c r="E8" s="452"/>
      <c r="F8" s="425"/>
    </row>
    <row r="9" spans="1:6" ht="21" customHeight="1" x14ac:dyDescent="0.3">
      <c r="A9" s="424" t="s">
        <v>423</v>
      </c>
      <c r="B9" s="426" t="s">
        <v>424</v>
      </c>
      <c r="C9" s="424" t="s">
        <v>50</v>
      </c>
      <c r="D9" s="209">
        <v>2</v>
      </c>
      <c r="E9" s="452"/>
      <c r="F9" s="210">
        <f>E9*D9</f>
        <v>0</v>
      </c>
    </row>
    <row r="10" spans="1:6" ht="24.75" customHeight="1" x14ac:dyDescent="0.3">
      <c r="A10" s="424" t="s">
        <v>425</v>
      </c>
      <c r="B10" s="426" t="s">
        <v>426</v>
      </c>
      <c r="C10" s="424" t="s">
        <v>50</v>
      </c>
      <c r="D10" s="209">
        <v>200</v>
      </c>
      <c r="E10" s="452"/>
      <c r="F10" s="210">
        <f>E10*D10</f>
        <v>0</v>
      </c>
    </row>
    <row r="11" spans="1:6" ht="19.5" customHeight="1" x14ac:dyDescent="0.3">
      <c r="A11" s="424" t="s">
        <v>427</v>
      </c>
      <c r="B11" s="426" t="s">
        <v>428</v>
      </c>
      <c r="C11" s="424" t="s">
        <v>32</v>
      </c>
      <c r="D11" s="209">
        <v>1</v>
      </c>
      <c r="E11" s="452"/>
      <c r="F11" s="210">
        <f>E11*D11</f>
        <v>0</v>
      </c>
    </row>
    <row r="12" spans="1:6" ht="30" customHeight="1" x14ac:dyDescent="0.3">
      <c r="A12" s="424" t="s">
        <v>429</v>
      </c>
      <c r="B12" s="426" t="s">
        <v>430</v>
      </c>
      <c r="C12" s="424" t="s">
        <v>32</v>
      </c>
      <c r="D12" s="209">
        <v>100</v>
      </c>
      <c r="E12" s="452"/>
      <c r="F12" s="210">
        <f>E12*D12</f>
        <v>0</v>
      </c>
    </row>
    <row r="13" spans="1:6" ht="30" customHeight="1" x14ac:dyDescent="0.3">
      <c r="A13" s="456"/>
      <c r="B13" s="422" t="s">
        <v>37</v>
      </c>
      <c r="C13" s="456"/>
      <c r="D13" s="457"/>
      <c r="E13" s="458"/>
      <c r="F13" s="461">
        <f>SUM(F9:F12)</f>
        <v>0</v>
      </c>
    </row>
    <row r="14" spans="1:6" ht="21.75" customHeight="1" x14ac:dyDescent="0.3">
      <c r="A14" s="423" t="s">
        <v>49</v>
      </c>
      <c r="B14" s="422" t="s">
        <v>431</v>
      </c>
      <c r="C14" s="424"/>
      <c r="D14" s="209"/>
      <c r="E14" s="452"/>
      <c r="F14" s="425"/>
    </row>
    <row r="15" spans="1:6" ht="35.25" customHeight="1" x14ac:dyDescent="0.3">
      <c r="A15" s="424" t="s">
        <v>432</v>
      </c>
      <c r="B15" s="426" t="s">
        <v>433</v>
      </c>
      <c r="C15" s="424" t="s">
        <v>32</v>
      </c>
      <c r="D15" s="209">
        <v>1</v>
      </c>
      <c r="E15" s="452"/>
      <c r="F15" s="210">
        <f t="shared" ref="F15:F22" si="0">E15*D15</f>
        <v>0</v>
      </c>
    </row>
    <row r="16" spans="1:6" ht="30" customHeight="1" x14ac:dyDescent="0.3">
      <c r="A16" s="424" t="s">
        <v>434</v>
      </c>
      <c r="B16" s="426" t="s">
        <v>435</v>
      </c>
      <c r="C16" s="424" t="s">
        <v>50</v>
      </c>
      <c r="D16" s="209">
        <v>160</v>
      </c>
      <c r="E16" s="452"/>
      <c r="F16" s="210">
        <f t="shared" si="0"/>
        <v>0</v>
      </c>
    </row>
    <row r="17" spans="1:6" ht="31.5" customHeight="1" x14ac:dyDescent="0.3">
      <c r="A17" s="424" t="s">
        <v>436</v>
      </c>
      <c r="B17" s="426" t="s">
        <v>437</v>
      </c>
      <c r="C17" s="424" t="s">
        <v>50</v>
      </c>
      <c r="D17" s="209">
        <v>40</v>
      </c>
      <c r="E17" s="452"/>
      <c r="F17" s="210">
        <f t="shared" si="0"/>
        <v>0</v>
      </c>
    </row>
    <row r="18" spans="1:6" ht="23.25" customHeight="1" x14ac:dyDescent="0.3">
      <c r="A18" s="424" t="s">
        <v>438</v>
      </c>
      <c r="B18" s="426" t="s">
        <v>439</v>
      </c>
      <c r="C18" s="424" t="s">
        <v>32</v>
      </c>
      <c r="D18" s="209">
        <v>30</v>
      </c>
      <c r="E18" s="452"/>
      <c r="F18" s="210">
        <f t="shared" si="0"/>
        <v>0</v>
      </c>
    </row>
    <row r="19" spans="1:6" ht="18" customHeight="1" x14ac:dyDescent="0.3">
      <c r="A19" s="424" t="s">
        <v>440</v>
      </c>
      <c r="B19" s="426" t="s">
        <v>441</v>
      </c>
      <c r="C19" s="424" t="s">
        <v>32</v>
      </c>
      <c r="D19" s="209">
        <v>1</v>
      </c>
      <c r="E19" s="452"/>
      <c r="F19" s="210">
        <f t="shared" si="0"/>
        <v>0</v>
      </c>
    </row>
    <row r="20" spans="1:6" ht="18" customHeight="1" x14ac:dyDescent="0.3">
      <c r="A20" s="424" t="s">
        <v>442</v>
      </c>
      <c r="B20" s="426" t="s">
        <v>443</v>
      </c>
      <c r="C20" s="424" t="s">
        <v>612</v>
      </c>
      <c r="D20" s="209">
        <v>5</v>
      </c>
      <c r="E20" s="452"/>
      <c r="F20" s="210">
        <f t="shared" si="0"/>
        <v>0</v>
      </c>
    </row>
    <row r="21" spans="1:6" ht="18.75" customHeight="1" x14ac:dyDescent="0.3">
      <c r="A21" s="424" t="s">
        <v>444</v>
      </c>
      <c r="B21" s="426" t="s">
        <v>445</v>
      </c>
      <c r="C21" s="424" t="s">
        <v>612</v>
      </c>
      <c r="D21" s="209">
        <v>2</v>
      </c>
      <c r="E21" s="452"/>
      <c r="F21" s="210">
        <f t="shared" si="0"/>
        <v>0</v>
      </c>
    </row>
    <row r="22" spans="1:6" ht="20.25" customHeight="1" x14ac:dyDescent="0.3">
      <c r="A22" s="424" t="s">
        <v>446</v>
      </c>
      <c r="B22" s="426" t="s">
        <v>447</v>
      </c>
      <c r="C22" s="424" t="s">
        <v>50</v>
      </c>
      <c r="D22" s="209">
        <v>2</v>
      </c>
      <c r="E22" s="452"/>
      <c r="F22" s="210">
        <f t="shared" si="0"/>
        <v>0</v>
      </c>
    </row>
    <row r="23" spans="1:6" ht="20.25" customHeight="1" x14ac:dyDescent="0.3">
      <c r="A23" s="456"/>
      <c r="B23" s="422" t="s">
        <v>37</v>
      </c>
      <c r="C23" s="456"/>
      <c r="D23" s="457"/>
      <c r="E23" s="458"/>
      <c r="F23" s="461">
        <f>SUM(F15:F22)</f>
        <v>0</v>
      </c>
    </row>
    <row r="24" spans="1:6" ht="18.75" customHeight="1" x14ac:dyDescent="0.3">
      <c r="A24" s="423" t="s">
        <v>73</v>
      </c>
      <c r="B24" s="422" t="s">
        <v>448</v>
      </c>
      <c r="C24" s="424"/>
      <c r="D24" s="209"/>
      <c r="E24" s="452"/>
      <c r="F24" s="425"/>
    </row>
    <row r="25" spans="1:6" ht="33.75" customHeight="1" x14ac:dyDescent="0.3">
      <c r="A25" s="424" t="s">
        <v>449</v>
      </c>
      <c r="B25" s="426" t="s">
        <v>450</v>
      </c>
      <c r="C25" s="424" t="s">
        <v>32</v>
      </c>
      <c r="D25" s="209">
        <v>1</v>
      </c>
      <c r="E25" s="452"/>
      <c r="F25" s="210">
        <f>E25*D25</f>
        <v>0</v>
      </c>
    </row>
    <row r="26" spans="1:6" ht="34.5" customHeight="1" x14ac:dyDescent="0.3">
      <c r="A26" s="667" t="s">
        <v>451</v>
      </c>
      <c r="B26" s="668" t="s">
        <v>452</v>
      </c>
      <c r="C26" s="667" t="s">
        <v>50</v>
      </c>
      <c r="D26" s="669">
        <v>200</v>
      </c>
      <c r="E26" s="670"/>
      <c r="F26" s="671">
        <f>E26*D26</f>
        <v>0</v>
      </c>
    </row>
    <row r="27" spans="1:6" ht="13.5" customHeight="1" x14ac:dyDescent="0.3">
      <c r="A27" s="667"/>
      <c r="B27" s="668"/>
      <c r="C27" s="667"/>
      <c r="D27" s="669"/>
      <c r="E27" s="670"/>
      <c r="F27" s="671"/>
    </row>
    <row r="28" spans="1:6" ht="17" x14ac:dyDescent="0.3">
      <c r="A28" s="424" t="s">
        <v>453</v>
      </c>
      <c r="B28" s="426" t="s">
        <v>443</v>
      </c>
      <c r="C28" s="424" t="s">
        <v>612</v>
      </c>
      <c r="D28" s="209">
        <v>5</v>
      </c>
      <c r="E28" s="452"/>
      <c r="F28" s="210">
        <f>E28*D28</f>
        <v>0</v>
      </c>
    </row>
    <row r="29" spans="1:6" ht="17" x14ac:dyDescent="0.3">
      <c r="A29" s="424" t="s">
        <v>454</v>
      </c>
      <c r="B29" s="426" t="s">
        <v>445</v>
      </c>
      <c r="C29" s="424" t="s">
        <v>612</v>
      </c>
      <c r="D29" s="209">
        <v>2</v>
      </c>
      <c r="E29" s="452"/>
      <c r="F29" s="210">
        <f>E29*D29</f>
        <v>0</v>
      </c>
    </row>
    <row r="30" spans="1:6" ht="16.5" customHeight="1" x14ac:dyDescent="0.3">
      <c r="A30" s="424" t="s">
        <v>455</v>
      </c>
      <c r="B30" s="426" t="s">
        <v>447</v>
      </c>
      <c r="C30" s="424" t="s">
        <v>50</v>
      </c>
      <c r="D30" s="209">
        <v>2</v>
      </c>
      <c r="E30" s="452"/>
      <c r="F30" s="210">
        <f>E30*D30</f>
        <v>0</v>
      </c>
    </row>
    <row r="31" spans="1:6" ht="16.5" customHeight="1" x14ac:dyDescent="0.3">
      <c r="A31" s="456"/>
      <c r="B31" s="422" t="s">
        <v>37</v>
      </c>
      <c r="C31" s="456"/>
      <c r="D31" s="457"/>
      <c r="E31" s="458"/>
      <c r="F31" s="461">
        <f>SUM(F25:F30)</f>
        <v>0</v>
      </c>
    </row>
    <row r="32" spans="1:6" ht="21.75" customHeight="1" x14ac:dyDescent="0.3">
      <c r="A32" s="423" t="s">
        <v>74</v>
      </c>
      <c r="B32" s="422" t="s">
        <v>456</v>
      </c>
      <c r="C32" s="424"/>
      <c r="D32" s="209"/>
      <c r="E32" s="452"/>
      <c r="F32" s="427"/>
    </row>
    <row r="33" spans="1:6" ht="21" customHeight="1" x14ac:dyDescent="0.3">
      <c r="A33" s="424" t="s">
        <v>457</v>
      </c>
      <c r="B33" s="426" t="s">
        <v>458</v>
      </c>
      <c r="C33" s="424" t="s">
        <v>78</v>
      </c>
      <c r="D33" s="209">
        <v>6</v>
      </c>
      <c r="E33" s="452"/>
      <c r="F33" s="210">
        <f t="shared" ref="F33:F44" si="1">E33*D33</f>
        <v>0</v>
      </c>
    </row>
    <row r="34" spans="1:6" ht="18.75" customHeight="1" x14ac:dyDescent="0.3">
      <c r="A34" s="424" t="s">
        <v>459</v>
      </c>
      <c r="B34" s="426" t="s">
        <v>460</v>
      </c>
      <c r="C34" s="424" t="s">
        <v>78</v>
      </c>
      <c r="D34" s="209">
        <v>2</v>
      </c>
      <c r="E34" s="452"/>
      <c r="F34" s="210">
        <f t="shared" si="1"/>
        <v>0</v>
      </c>
    </row>
    <row r="35" spans="1:6" ht="20.25" customHeight="1" x14ac:dyDescent="0.3">
      <c r="A35" s="424" t="s">
        <v>461</v>
      </c>
      <c r="B35" s="426" t="s">
        <v>462</v>
      </c>
      <c r="C35" s="424" t="s">
        <v>78</v>
      </c>
      <c r="D35" s="209">
        <v>5</v>
      </c>
      <c r="E35" s="452"/>
      <c r="F35" s="210">
        <f t="shared" si="1"/>
        <v>0</v>
      </c>
    </row>
    <row r="36" spans="1:6" ht="20.25" customHeight="1" x14ac:dyDescent="0.3">
      <c r="A36" s="424" t="s">
        <v>463</v>
      </c>
      <c r="B36" s="426" t="s">
        <v>464</v>
      </c>
      <c r="C36" s="424" t="s">
        <v>78</v>
      </c>
      <c r="D36" s="209">
        <v>24</v>
      </c>
      <c r="E36" s="452"/>
      <c r="F36" s="210">
        <f t="shared" si="1"/>
        <v>0</v>
      </c>
    </row>
    <row r="37" spans="1:6" ht="19.5" customHeight="1" x14ac:dyDescent="0.3">
      <c r="A37" s="424" t="s">
        <v>465</v>
      </c>
      <c r="B37" s="426" t="s">
        <v>466</v>
      </c>
      <c r="C37" s="424" t="s">
        <v>78</v>
      </c>
      <c r="D37" s="209">
        <v>12</v>
      </c>
      <c r="E37" s="452"/>
      <c r="F37" s="210">
        <f t="shared" si="1"/>
        <v>0</v>
      </c>
    </row>
    <row r="38" spans="1:6" ht="17.25" customHeight="1" x14ac:dyDescent="0.3">
      <c r="A38" s="424" t="s">
        <v>467</v>
      </c>
      <c r="B38" s="426" t="s">
        <v>468</v>
      </c>
      <c r="C38" s="424" t="s">
        <v>32</v>
      </c>
      <c r="D38" s="209">
        <v>1</v>
      </c>
      <c r="E38" s="452"/>
      <c r="F38" s="210">
        <f t="shared" si="1"/>
        <v>0</v>
      </c>
    </row>
    <row r="39" spans="1:6" ht="17.25" customHeight="1" x14ac:dyDescent="0.3">
      <c r="A39" s="424" t="s">
        <v>469</v>
      </c>
      <c r="B39" s="426" t="s">
        <v>470</v>
      </c>
      <c r="C39" s="424" t="s">
        <v>32</v>
      </c>
      <c r="D39" s="209">
        <v>1</v>
      </c>
      <c r="E39" s="452"/>
      <c r="F39" s="210">
        <f t="shared" si="1"/>
        <v>0</v>
      </c>
    </row>
    <row r="40" spans="1:6" ht="18.75" customHeight="1" x14ac:dyDescent="0.3">
      <c r="A40" s="424" t="s">
        <v>471</v>
      </c>
      <c r="B40" s="426" t="s">
        <v>472</v>
      </c>
      <c r="C40" s="424" t="s">
        <v>32</v>
      </c>
      <c r="D40" s="209">
        <v>1</v>
      </c>
      <c r="E40" s="452"/>
      <c r="F40" s="210">
        <f t="shared" si="1"/>
        <v>0</v>
      </c>
    </row>
    <row r="41" spans="1:6" ht="19.5" customHeight="1" x14ac:dyDescent="0.3">
      <c r="A41" s="450" t="s">
        <v>473</v>
      </c>
      <c r="B41" s="428" t="s">
        <v>474</v>
      </c>
      <c r="C41" s="429" t="s">
        <v>32</v>
      </c>
      <c r="D41" s="211">
        <v>1</v>
      </c>
      <c r="E41" s="453"/>
      <c r="F41" s="212">
        <f t="shared" si="1"/>
        <v>0</v>
      </c>
    </row>
    <row r="42" spans="1:6" ht="19.5" customHeight="1" x14ac:dyDescent="0.3">
      <c r="A42" s="462"/>
      <c r="B42" s="430" t="s">
        <v>37</v>
      </c>
      <c r="C42" s="431"/>
      <c r="D42" s="463"/>
      <c r="E42" s="454"/>
      <c r="F42" s="464">
        <f>SUM(F33:F41)</f>
        <v>0</v>
      </c>
    </row>
    <row r="43" spans="1:6" ht="19.5" customHeight="1" x14ac:dyDescent="0.3">
      <c r="A43" s="462"/>
      <c r="B43" s="430"/>
      <c r="C43" s="431"/>
      <c r="D43" s="463"/>
      <c r="E43" s="454"/>
      <c r="F43" s="464"/>
    </row>
    <row r="44" spans="1:6" ht="17.25" customHeight="1" x14ac:dyDescent="0.3">
      <c r="A44" s="423" t="s">
        <v>76</v>
      </c>
      <c r="B44" s="422" t="s">
        <v>475</v>
      </c>
      <c r="C44" s="456" t="s">
        <v>476</v>
      </c>
      <c r="D44" s="205">
        <v>1</v>
      </c>
      <c r="E44" s="458"/>
      <c r="F44" s="461">
        <f t="shared" si="1"/>
        <v>0</v>
      </c>
    </row>
    <row r="45" spans="1:6" ht="17.25" customHeight="1" x14ac:dyDescent="0.3">
      <c r="A45" s="423"/>
      <c r="B45" s="422"/>
      <c r="C45" s="456"/>
      <c r="D45" s="205"/>
      <c r="E45" s="458"/>
      <c r="F45" s="459"/>
    </row>
    <row r="46" spans="1:6" x14ac:dyDescent="0.3">
      <c r="A46" s="294"/>
      <c r="B46" s="465" t="s">
        <v>613</v>
      </c>
      <c r="C46" s="294"/>
      <c r="D46" s="294"/>
      <c r="E46" s="466"/>
      <c r="F46" s="389">
        <f>SUM(F44:F45,F5,F7,F13,F23,F31,F42,F44)</f>
        <v>0</v>
      </c>
    </row>
  </sheetData>
  <mergeCells count="8">
    <mergeCell ref="A1:F1"/>
    <mergeCell ref="A26:A27"/>
    <mergeCell ref="B26:B27"/>
    <mergeCell ref="C26:C27"/>
    <mergeCell ref="D26:D27"/>
    <mergeCell ref="E26:E27"/>
    <mergeCell ref="F26:F27"/>
    <mergeCell ref="B2:F2"/>
  </mergeCells>
  <pageMargins left="0.7" right="0.7" top="0.75" bottom="0.75" header="0.3" footer="0.3"/>
  <pageSetup scale="69" orientation="portrait" r:id="rId1"/>
  <ignoredErrors>
    <ignoredError sqref="F42"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view="pageBreakPreview" zoomScale="106" zoomScaleNormal="100" zoomScaleSheetLayoutView="106" workbookViewId="0">
      <selection activeCell="L12" sqref="L12"/>
    </sheetView>
  </sheetViews>
  <sheetFormatPr defaultColWidth="8.90625" defaultRowHeight="14" x14ac:dyDescent="0.3"/>
  <cols>
    <col min="1" max="2" width="8.90625" style="207"/>
    <col min="3" max="3" width="50.6328125" style="207" customWidth="1"/>
    <col min="4" max="5" width="8.90625" style="207"/>
    <col min="6" max="6" width="11.453125" style="207" customWidth="1"/>
    <col min="7" max="7" width="14.54296875" style="392" customWidth="1"/>
    <col min="8" max="16384" width="8.90625" style="207"/>
  </cols>
  <sheetData>
    <row r="1" spans="1:9" ht="15.5" thickBot="1" x14ac:dyDescent="0.35">
      <c r="A1" s="681" t="s">
        <v>598</v>
      </c>
      <c r="B1" s="681"/>
      <c r="C1" s="681"/>
      <c r="D1" s="681"/>
      <c r="E1" s="681"/>
      <c r="F1" s="681"/>
      <c r="G1" s="682"/>
      <c r="H1" s="285"/>
      <c r="I1" s="393"/>
    </row>
    <row r="2" spans="1:9" ht="15.75" customHeight="1" x14ac:dyDescent="0.3">
      <c r="A2" s="683" t="s">
        <v>477</v>
      </c>
      <c r="B2" s="684"/>
      <c r="C2" s="684"/>
      <c r="D2" s="684"/>
      <c r="E2" s="684"/>
      <c r="F2" s="684"/>
      <c r="G2" s="685"/>
      <c r="H2" s="394"/>
    </row>
    <row r="3" spans="1:9" ht="15" x14ac:dyDescent="0.3">
      <c r="A3" s="395"/>
      <c r="B3" s="694" t="s">
        <v>778</v>
      </c>
      <c r="C3" s="695"/>
      <c r="D3" s="695"/>
      <c r="E3" s="695"/>
      <c r="F3" s="695"/>
      <c r="G3" s="696"/>
    </row>
    <row r="4" spans="1:9" ht="25.5" thickBot="1" x14ac:dyDescent="0.35">
      <c r="A4" s="396" t="s">
        <v>54</v>
      </c>
      <c r="B4" s="699" t="s">
        <v>0</v>
      </c>
      <c r="C4" s="700"/>
      <c r="D4" s="397" t="s">
        <v>1</v>
      </c>
      <c r="E4" s="398" t="s">
        <v>2</v>
      </c>
      <c r="F4" s="398" t="s">
        <v>55</v>
      </c>
      <c r="G4" s="399" t="s">
        <v>56</v>
      </c>
    </row>
    <row r="5" spans="1:9" ht="15" x14ac:dyDescent="0.3">
      <c r="A5" s="400">
        <v>1</v>
      </c>
      <c r="B5" s="687" t="s">
        <v>57</v>
      </c>
      <c r="C5" s="690"/>
      <c r="D5" s="690"/>
      <c r="E5" s="690"/>
      <c r="F5" s="690"/>
      <c r="G5" s="691"/>
    </row>
    <row r="6" spans="1:9" x14ac:dyDescent="0.3">
      <c r="A6" s="401">
        <v>1.1100000000000001</v>
      </c>
      <c r="B6" s="697" t="s">
        <v>600</v>
      </c>
      <c r="C6" s="701"/>
      <c r="D6" s="402" t="s">
        <v>58</v>
      </c>
      <c r="E6" s="403">
        <v>39.89</v>
      </c>
      <c r="F6" s="404"/>
      <c r="G6" s="405">
        <f>E6*F6</f>
        <v>0</v>
      </c>
    </row>
    <row r="7" spans="1:9" s="278" customFormat="1" ht="40.5" customHeight="1" x14ac:dyDescent="0.35">
      <c r="A7" s="406">
        <v>1.1200000000000001</v>
      </c>
      <c r="B7" s="702" t="s">
        <v>601</v>
      </c>
      <c r="C7" s="703"/>
      <c r="D7" s="407" t="s">
        <v>58</v>
      </c>
      <c r="E7" s="408">
        <v>1.2</v>
      </c>
      <c r="F7" s="409"/>
      <c r="G7" s="410">
        <f>E7*F7</f>
        <v>0</v>
      </c>
    </row>
    <row r="8" spans="1:9" s="278" customFormat="1" ht="38.25" customHeight="1" x14ac:dyDescent="0.35">
      <c r="A8" s="406">
        <v>1.1299999999999999</v>
      </c>
      <c r="B8" s="702" t="s">
        <v>602</v>
      </c>
      <c r="C8" s="703"/>
      <c r="D8" s="407" t="s">
        <v>58</v>
      </c>
      <c r="E8" s="408">
        <f>1.4*1.4*0.6*6</f>
        <v>7.0559999999999983</v>
      </c>
      <c r="F8" s="409"/>
      <c r="G8" s="410">
        <f>E8*F8</f>
        <v>0</v>
      </c>
    </row>
    <row r="9" spans="1:9" ht="15" x14ac:dyDescent="0.3">
      <c r="A9" s="411">
        <v>2</v>
      </c>
      <c r="B9" s="687" t="s">
        <v>59</v>
      </c>
      <c r="C9" s="690"/>
      <c r="D9" s="690"/>
      <c r="E9" s="690"/>
      <c r="F9" s="690"/>
      <c r="G9" s="691"/>
    </row>
    <row r="10" spans="1:9" s="278" customFormat="1" ht="45" customHeight="1" x14ac:dyDescent="0.35">
      <c r="A10" s="412">
        <v>2.11</v>
      </c>
      <c r="B10" s="675" t="s">
        <v>603</v>
      </c>
      <c r="C10" s="686"/>
      <c r="D10" s="407" t="s">
        <v>58</v>
      </c>
      <c r="E10" s="408">
        <v>5.83</v>
      </c>
      <c r="F10" s="409"/>
      <c r="G10" s="410">
        <f>E10*F10</f>
        <v>0</v>
      </c>
    </row>
    <row r="11" spans="1:9" s="278" customFormat="1" ht="29.25" customHeight="1" x14ac:dyDescent="0.35">
      <c r="A11" s="412">
        <v>2.15</v>
      </c>
      <c r="B11" s="692" t="s">
        <v>604</v>
      </c>
      <c r="C11" s="693"/>
      <c r="D11" s="413" t="s">
        <v>58</v>
      </c>
      <c r="E11" s="414">
        <v>9.32</v>
      </c>
      <c r="F11" s="409"/>
      <c r="G11" s="410">
        <f>E11*F11</f>
        <v>0</v>
      </c>
    </row>
    <row r="12" spans="1:9" ht="15" x14ac:dyDescent="0.3">
      <c r="A12" s="415">
        <v>3</v>
      </c>
      <c r="B12" s="690" t="s">
        <v>60</v>
      </c>
      <c r="C12" s="690"/>
      <c r="D12" s="690"/>
      <c r="E12" s="690"/>
      <c r="F12" s="690"/>
      <c r="G12" s="691"/>
    </row>
    <row r="13" spans="1:9" s="278" customFormat="1" ht="58.5" customHeight="1" x14ac:dyDescent="0.35">
      <c r="A13" s="412">
        <v>3.11</v>
      </c>
      <c r="B13" s="675" t="s">
        <v>605</v>
      </c>
      <c r="C13" s="686"/>
      <c r="D13" s="407" t="s">
        <v>58</v>
      </c>
      <c r="E13" s="408">
        <f>3.4*6.4*0.15</f>
        <v>3.2640000000000002</v>
      </c>
      <c r="F13" s="409"/>
      <c r="G13" s="410">
        <f>E13*F13</f>
        <v>0</v>
      </c>
    </row>
    <row r="14" spans="1:9" ht="16.5" customHeight="1" x14ac:dyDescent="0.3">
      <c r="A14" s="416">
        <v>3.13</v>
      </c>
      <c r="B14" s="697" t="s">
        <v>606</v>
      </c>
      <c r="C14" s="698"/>
      <c r="D14" s="417" t="s">
        <v>61</v>
      </c>
      <c r="E14" s="403">
        <v>17</v>
      </c>
      <c r="F14" s="404"/>
      <c r="G14" s="405">
        <f>E14*F14</f>
        <v>0</v>
      </c>
    </row>
    <row r="15" spans="1:9" s="278" customFormat="1" ht="45" customHeight="1" x14ac:dyDescent="0.35">
      <c r="A15" s="412">
        <v>3.14</v>
      </c>
      <c r="B15" s="675" t="s">
        <v>607</v>
      </c>
      <c r="C15" s="686"/>
      <c r="D15" s="407" t="s">
        <v>58</v>
      </c>
      <c r="E15" s="408">
        <f>18.8*1.5*0.12</f>
        <v>3.3840000000000003</v>
      </c>
      <c r="F15" s="409"/>
      <c r="G15" s="410">
        <f>E15*F15</f>
        <v>0</v>
      </c>
    </row>
    <row r="16" spans="1:9" s="278" customFormat="1" ht="44.25" customHeight="1" x14ac:dyDescent="0.35">
      <c r="A16" s="412">
        <v>3.16</v>
      </c>
      <c r="B16" s="675" t="s">
        <v>608</v>
      </c>
      <c r="C16" s="686"/>
      <c r="D16" s="407" t="s">
        <v>58</v>
      </c>
      <c r="E16" s="408">
        <f>3.2*6.2*0.1</f>
        <v>1.9840000000000004</v>
      </c>
      <c r="F16" s="409"/>
      <c r="G16" s="410">
        <f>E16*F16</f>
        <v>0</v>
      </c>
    </row>
    <row r="17" spans="1:7" ht="15" x14ac:dyDescent="0.3">
      <c r="A17" s="411">
        <v>4</v>
      </c>
      <c r="B17" s="687" t="s">
        <v>62</v>
      </c>
      <c r="C17" s="688"/>
      <c r="D17" s="688"/>
      <c r="E17" s="688"/>
      <c r="F17" s="688"/>
      <c r="G17" s="689"/>
    </row>
    <row r="18" spans="1:7" s="278" customFormat="1" ht="51" customHeight="1" x14ac:dyDescent="0.35">
      <c r="A18" s="412">
        <v>4.1100000000000003</v>
      </c>
      <c r="B18" s="675" t="s">
        <v>609</v>
      </c>
      <c r="C18" s="677"/>
      <c r="D18" s="418" t="s">
        <v>63</v>
      </c>
      <c r="E18" s="419">
        <v>0.02</v>
      </c>
      <c r="F18" s="409"/>
      <c r="G18" s="410">
        <f>E18*F18</f>
        <v>0</v>
      </c>
    </row>
    <row r="19" spans="1:7" s="278" customFormat="1" ht="15.75" customHeight="1" x14ac:dyDescent="0.35">
      <c r="A19" s="412">
        <v>4.13</v>
      </c>
      <c r="B19" s="675" t="s">
        <v>64</v>
      </c>
      <c r="C19" s="676"/>
      <c r="D19" s="420" t="s">
        <v>65</v>
      </c>
      <c r="E19" s="419">
        <v>0.4</v>
      </c>
      <c r="F19" s="409"/>
      <c r="G19" s="410">
        <f>E19*F19</f>
        <v>0</v>
      </c>
    </row>
    <row r="20" spans="1:7" s="278" customFormat="1" ht="16.5" customHeight="1" x14ac:dyDescent="0.35">
      <c r="A20" s="412">
        <v>4.1399999999999997</v>
      </c>
      <c r="B20" s="675" t="s">
        <v>66</v>
      </c>
      <c r="C20" s="676"/>
      <c r="D20" s="418" t="s">
        <v>67</v>
      </c>
      <c r="E20" s="419">
        <v>16</v>
      </c>
      <c r="F20" s="409"/>
      <c r="G20" s="410">
        <f>E20*F20</f>
        <v>0</v>
      </c>
    </row>
    <row r="21" spans="1:7" s="278" customFormat="1" ht="38.25" customHeight="1" x14ac:dyDescent="0.35">
      <c r="A21" s="412">
        <v>4.1500000000000004</v>
      </c>
      <c r="B21" s="675" t="s">
        <v>610</v>
      </c>
      <c r="C21" s="676"/>
      <c r="D21" s="418" t="s">
        <v>3</v>
      </c>
      <c r="E21" s="419">
        <v>1</v>
      </c>
      <c r="F21" s="409"/>
      <c r="G21" s="410">
        <f>E21*F21</f>
        <v>0</v>
      </c>
    </row>
    <row r="22" spans="1:7" s="278" customFormat="1" ht="28.5" customHeight="1" thickBot="1" x14ac:dyDescent="0.4">
      <c r="A22" s="412">
        <v>4.16</v>
      </c>
      <c r="B22" s="675" t="s">
        <v>611</v>
      </c>
      <c r="C22" s="677"/>
      <c r="D22" s="418" t="s">
        <v>63</v>
      </c>
      <c r="E22" s="419">
        <v>1</v>
      </c>
      <c r="F22" s="409"/>
      <c r="G22" s="410">
        <f>E22*F22</f>
        <v>0</v>
      </c>
    </row>
    <row r="23" spans="1:7" ht="18" thickBot="1" x14ac:dyDescent="0.4">
      <c r="A23" s="678" t="s">
        <v>614</v>
      </c>
      <c r="B23" s="679"/>
      <c r="C23" s="679"/>
      <c r="D23" s="680"/>
      <c r="E23" s="680"/>
      <c r="F23" s="680"/>
      <c r="G23" s="433">
        <f>SUM(G6:G8:G10:G11:G13:G16:G18:G22)</f>
        <v>0</v>
      </c>
    </row>
  </sheetData>
  <mergeCells count="23">
    <mergeCell ref="B3:G3"/>
    <mergeCell ref="B14:C14"/>
    <mergeCell ref="B4:C4"/>
    <mergeCell ref="B5:G5"/>
    <mergeCell ref="B6:C6"/>
    <mergeCell ref="B7:C7"/>
    <mergeCell ref="B8:C8"/>
    <mergeCell ref="B21:C21"/>
    <mergeCell ref="B22:C22"/>
    <mergeCell ref="A23:F23"/>
    <mergeCell ref="A1:G1"/>
    <mergeCell ref="A2:G2"/>
    <mergeCell ref="B15:C15"/>
    <mergeCell ref="B16:C16"/>
    <mergeCell ref="B17:G17"/>
    <mergeCell ref="B18:C18"/>
    <mergeCell ref="B19:C19"/>
    <mergeCell ref="B20:C20"/>
    <mergeCell ref="B9:G9"/>
    <mergeCell ref="B10:C10"/>
    <mergeCell ref="B11:C11"/>
    <mergeCell ref="B12:G12"/>
    <mergeCell ref="B13:C13"/>
  </mergeCells>
  <pageMargins left="0.7" right="0.7" top="0.75" bottom="0.75" header="0.3" footer="0.3"/>
  <pageSetup scale="80" orientation="portrait" r:id="rId1"/>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view="pageBreakPreview" zoomScaleNormal="95" zoomScaleSheetLayoutView="100" workbookViewId="0">
      <selection activeCell="J8" sqref="J8"/>
    </sheetView>
  </sheetViews>
  <sheetFormatPr defaultRowHeight="14.5" x14ac:dyDescent="0.35"/>
  <cols>
    <col min="1" max="1" width="8.90625" style="207"/>
    <col min="2" max="2" width="54.453125" style="207" customWidth="1"/>
    <col min="3" max="3" width="8.90625" style="207"/>
    <col min="4" max="4" width="9.453125" style="207" bestFit="1" customWidth="1"/>
    <col min="5" max="5" width="13.6328125" style="392" customWidth="1"/>
    <col min="6" max="6" width="15.90625" style="214" customWidth="1"/>
  </cols>
  <sheetData>
    <row r="1" spans="1:8" ht="18" customHeight="1" thickBot="1" x14ac:dyDescent="0.4">
      <c r="A1" s="704" t="s">
        <v>599</v>
      </c>
      <c r="B1" s="704"/>
      <c r="C1" s="704"/>
      <c r="D1" s="704"/>
      <c r="E1" s="704"/>
      <c r="F1" s="705"/>
      <c r="G1" s="63"/>
      <c r="H1" s="64"/>
    </row>
    <row r="2" spans="1:8" ht="15.5" x14ac:dyDescent="0.35">
      <c r="A2" s="311"/>
      <c r="B2" s="672" t="s">
        <v>778</v>
      </c>
      <c r="C2" s="673"/>
      <c r="D2" s="673"/>
      <c r="E2" s="673"/>
      <c r="F2" s="674"/>
    </row>
    <row r="3" spans="1:8" ht="15.5" x14ac:dyDescent="0.35">
      <c r="A3" s="647"/>
      <c r="B3" s="644"/>
      <c r="C3" s="644"/>
      <c r="D3" s="644"/>
      <c r="E3" s="644"/>
      <c r="F3" s="648"/>
    </row>
    <row r="4" spans="1:8" ht="15" x14ac:dyDescent="0.35">
      <c r="A4" s="646" t="s">
        <v>32</v>
      </c>
      <c r="B4" s="645" t="s">
        <v>0</v>
      </c>
      <c r="C4" s="371" t="s">
        <v>1</v>
      </c>
      <c r="D4" s="372" t="s">
        <v>2</v>
      </c>
      <c r="E4" s="373" t="s">
        <v>33</v>
      </c>
      <c r="F4" s="374" t="s">
        <v>4</v>
      </c>
    </row>
    <row r="5" spans="1:8" s="65" customFormat="1" ht="50.4" customHeight="1" x14ac:dyDescent="0.35">
      <c r="A5" s="327">
        <v>1</v>
      </c>
      <c r="B5" s="375" t="s">
        <v>565</v>
      </c>
      <c r="C5" s="297" t="s">
        <v>5</v>
      </c>
      <c r="D5" s="297">
        <v>1</v>
      </c>
      <c r="E5" s="282"/>
      <c r="F5" s="376">
        <f>D5*E5</f>
        <v>0</v>
      </c>
    </row>
    <row r="6" spans="1:8" ht="42.65" customHeight="1" x14ac:dyDescent="0.35">
      <c r="A6" s="327">
        <v>2</v>
      </c>
      <c r="B6" s="295" t="s">
        <v>34</v>
      </c>
      <c r="C6" s="297" t="s">
        <v>5</v>
      </c>
      <c r="D6" s="297">
        <v>25</v>
      </c>
      <c r="E6" s="376"/>
      <c r="F6" s="376">
        <f t="shared" ref="F6" si="0">D6*E6</f>
        <v>0</v>
      </c>
    </row>
    <row r="7" spans="1:8" s="65" customFormat="1" ht="21.75" customHeight="1" x14ac:dyDescent="0.35">
      <c r="A7" s="327">
        <v>3</v>
      </c>
      <c r="B7" s="327" t="s">
        <v>35</v>
      </c>
      <c r="C7" s="297" t="s">
        <v>5</v>
      </c>
      <c r="D7" s="297">
        <v>1</v>
      </c>
      <c r="E7" s="282"/>
      <c r="F7" s="376">
        <f>D7*E7</f>
        <v>0</v>
      </c>
    </row>
    <row r="8" spans="1:8" s="65" customFormat="1" ht="45" customHeight="1" x14ac:dyDescent="0.35">
      <c r="A8" s="327">
        <v>4</v>
      </c>
      <c r="B8" s="295" t="s">
        <v>563</v>
      </c>
      <c r="C8" s="297" t="s">
        <v>39</v>
      </c>
      <c r="D8" s="297">
        <v>1</v>
      </c>
      <c r="E8" s="282"/>
      <c r="F8" s="376">
        <f>D8*E8</f>
        <v>0</v>
      </c>
    </row>
    <row r="9" spans="1:8" s="65" customFormat="1" ht="30" x14ac:dyDescent="0.35">
      <c r="A9" s="327">
        <v>5</v>
      </c>
      <c r="B9" s="375" t="s">
        <v>618</v>
      </c>
      <c r="C9" s="377" t="s">
        <v>36</v>
      </c>
      <c r="D9" s="378">
        <v>1</v>
      </c>
      <c r="E9" s="379"/>
      <c r="F9" s="380">
        <f t="shared" ref="F9:F11" si="1">D9*E9</f>
        <v>0</v>
      </c>
    </row>
    <row r="10" spans="1:8" s="65" customFormat="1" ht="30" x14ac:dyDescent="0.35">
      <c r="A10" s="327">
        <v>6</v>
      </c>
      <c r="B10" s="375" t="s">
        <v>617</v>
      </c>
      <c r="C10" s="377" t="s">
        <v>32</v>
      </c>
      <c r="D10" s="378">
        <v>1</v>
      </c>
      <c r="E10" s="379"/>
      <c r="F10" s="380">
        <f t="shared" si="1"/>
        <v>0</v>
      </c>
    </row>
    <row r="11" spans="1:8" s="65" customFormat="1" ht="15" x14ac:dyDescent="0.35">
      <c r="A11" s="327">
        <v>7</v>
      </c>
      <c r="B11" s="375" t="s">
        <v>619</v>
      </c>
      <c r="C11" s="377" t="s">
        <v>36</v>
      </c>
      <c r="D11" s="378">
        <v>1</v>
      </c>
      <c r="E11" s="379"/>
      <c r="F11" s="380">
        <f t="shared" si="1"/>
        <v>0</v>
      </c>
    </row>
    <row r="12" spans="1:8" ht="15" x14ac:dyDescent="0.35">
      <c r="A12" s="381"/>
      <c r="B12" s="382" t="s">
        <v>37</v>
      </c>
      <c r="C12" s="383"/>
      <c r="D12" s="384"/>
      <c r="E12" s="385"/>
      <c r="F12" s="386">
        <f>SUM(F5:F11)</f>
        <v>0</v>
      </c>
    </row>
    <row r="13" spans="1:8" ht="15" x14ac:dyDescent="0.35">
      <c r="A13" s="381"/>
      <c r="B13" s="382"/>
      <c r="C13" s="383"/>
      <c r="D13" s="384"/>
      <c r="E13" s="385"/>
      <c r="F13" s="386"/>
    </row>
    <row r="14" spans="1:8" ht="15.5" x14ac:dyDescent="0.35">
      <c r="A14" s="311"/>
      <c r="B14" s="387" t="s">
        <v>38</v>
      </c>
      <c r="C14" s="324"/>
      <c r="D14" s="324"/>
      <c r="E14" s="388"/>
      <c r="F14" s="389">
        <f>SUM(F12)</f>
        <v>0</v>
      </c>
    </row>
    <row r="15" spans="1:8" x14ac:dyDescent="0.35">
      <c r="A15" s="311"/>
      <c r="B15" s="311"/>
      <c r="C15" s="311"/>
      <c r="D15" s="311"/>
      <c r="E15" s="390"/>
      <c r="F15" s="391"/>
    </row>
  </sheetData>
  <mergeCells count="2">
    <mergeCell ref="A1:F1"/>
    <mergeCell ref="B2:F2"/>
  </mergeCells>
  <pageMargins left="0.7" right="0.7" top="0.75" bottom="0.75" header="0.3" footer="0.3"/>
  <pageSetup paperSize="9" scale="7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4"/>
  <sheetViews>
    <sheetView view="pageBreakPreview" topLeftCell="A7" zoomScale="98" zoomScaleNormal="115" zoomScaleSheetLayoutView="98" workbookViewId="0">
      <selection activeCell="B20" sqref="B20"/>
    </sheetView>
  </sheetViews>
  <sheetFormatPr defaultRowHeight="14.5" x14ac:dyDescent="0.35"/>
  <cols>
    <col min="1" max="1" width="7.36328125" style="268" customWidth="1"/>
    <col min="2" max="2" width="52.6328125" style="219" customWidth="1"/>
    <col min="3" max="3" width="7.36328125" style="268" customWidth="1"/>
    <col min="4" max="4" width="9" style="268" customWidth="1"/>
    <col min="5" max="5" width="10.90625" style="272" customWidth="1"/>
    <col min="6" max="6" width="20.453125" style="270" customWidth="1"/>
  </cols>
  <sheetData>
    <row r="1" spans="1:6" ht="15" x14ac:dyDescent="0.35">
      <c r="A1" s="706" t="s">
        <v>781</v>
      </c>
      <c r="B1" s="707"/>
      <c r="C1" s="707"/>
      <c r="D1" s="707"/>
      <c r="E1" s="707"/>
      <c r="F1" s="707"/>
    </row>
    <row r="2" spans="1:6" ht="15" x14ac:dyDescent="0.35">
      <c r="A2" s="708" t="s">
        <v>778</v>
      </c>
      <c r="B2" s="709"/>
      <c r="C2" s="709"/>
      <c r="D2" s="709"/>
      <c r="E2" s="709"/>
      <c r="F2" s="709"/>
    </row>
    <row r="3" spans="1:6" ht="30.5" thickBot="1" x14ac:dyDescent="0.4">
      <c r="A3" s="215" t="s">
        <v>51</v>
      </c>
      <c r="B3" s="216" t="s">
        <v>69</v>
      </c>
      <c r="C3" s="216" t="s">
        <v>46</v>
      </c>
      <c r="D3" s="216" t="s">
        <v>566</v>
      </c>
      <c r="E3" s="217" t="s">
        <v>567</v>
      </c>
      <c r="F3" s="218" t="s">
        <v>568</v>
      </c>
    </row>
    <row r="4" spans="1:6" ht="15.5" thickBot="1" x14ac:dyDescent="0.4">
      <c r="A4" s="216" t="s">
        <v>47</v>
      </c>
      <c r="B4" s="220" t="s">
        <v>569</v>
      </c>
      <c r="C4" s="221"/>
      <c r="D4" s="221"/>
      <c r="E4" s="222"/>
      <c r="F4" s="223"/>
    </row>
    <row r="5" spans="1:6" ht="49.25" customHeight="1" thickBot="1" x14ac:dyDescent="0.4">
      <c r="A5" s="224">
        <v>1</v>
      </c>
      <c r="B5" s="225" t="s">
        <v>782</v>
      </c>
      <c r="C5" s="226" t="s">
        <v>58</v>
      </c>
      <c r="D5" s="227">
        <f>0.4*0.6*1500</f>
        <v>360</v>
      </c>
      <c r="E5" s="228"/>
      <c r="F5" s="229">
        <f>(D5*E5)</f>
        <v>0</v>
      </c>
    </row>
    <row r="6" spans="1:6" ht="66.650000000000006" customHeight="1" thickBot="1" x14ac:dyDescent="0.4">
      <c r="A6" s="224">
        <v>2</v>
      </c>
      <c r="B6" s="225" t="s">
        <v>570</v>
      </c>
      <c r="C6" s="226" t="s">
        <v>571</v>
      </c>
      <c r="D6" s="230">
        <v>1500</v>
      </c>
      <c r="E6" s="228"/>
      <c r="F6" s="229">
        <f t="shared" ref="F6:F10" si="0">(D6*E6)</f>
        <v>0</v>
      </c>
    </row>
    <row r="7" spans="1:6" ht="30.5" thickBot="1" x14ac:dyDescent="0.4">
      <c r="A7" s="224">
        <v>3</v>
      </c>
      <c r="B7" s="225" t="s">
        <v>572</v>
      </c>
      <c r="C7" s="226" t="s">
        <v>571</v>
      </c>
      <c r="D7" s="230">
        <v>1500</v>
      </c>
      <c r="E7" s="228"/>
      <c r="F7" s="229">
        <f>(D7*E7)</f>
        <v>0</v>
      </c>
    </row>
    <row r="8" spans="1:6" ht="18.649999999999999" customHeight="1" thickBot="1" x14ac:dyDescent="0.4">
      <c r="A8" s="224">
        <v>4</v>
      </c>
      <c r="B8" s="231" t="s">
        <v>573</v>
      </c>
      <c r="C8" s="232" t="s">
        <v>3</v>
      </c>
      <c r="D8" s="232">
        <v>1</v>
      </c>
      <c r="E8" s="233"/>
      <c r="F8" s="234">
        <f t="shared" si="0"/>
        <v>0</v>
      </c>
    </row>
    <row r="9" spans="1:6" ht="34.5" customHeight="1" thickBot="1" x14ac:dyDescent="0.4">
      <c r="A9" s="224">
        <v>5</v>
      </c>
      <c r="B9" s="225" t="s">
        <v>574</v>
      </c>
      <c r="C9" s="226" t="s">
        <v>417</v>
      </c>
      <c r="D9" s="226">
        <v>6</v>
      </c>
      <c r="E9" s="228"/>
      <c r="F9" s="229">
        <f t="shared" si="0"/>
        <v>0</v>
      </c>
    </row>
    <row r="10" spans="1:6" ht="16" thickBot="1" x14ac:dyDescent="0.4">
      <c r="A10" s="224">
        <v>6</v>
      </c>
      <c r="B10" s="225" t="s">
        <v>575</v>
      </c>
      <c r="C10" s="232" t="s">
        <v>417</v>
      </c>
      <c r="D10" s="232">
        <v>1</v>
      </c>
      <c r="E10" s="233"/>
      <c r="F10" s="234">
        <f t="shared" si="0"/>
        <v>0</v>
      </c>
    </row>
    <row r="11" spans="1:6" s="65" customFormat="1" ht="15.5" thickBot="1" x14ac:dyDescent="0.4">
      <c r="A11" s="216"/>
      <c r="B11" s="273" t="s">
        <v>576</v>
      </c>
      <c r="C11" s="221"/>
      <c r="D11" s="221"/>
      <c r="E11" s="235"/>
      <c r="F11" s="236">
        <f>SUM(F5:F10)</f>
        <v>0</v>
      </c>
    </row>
    <row r="12" spans="1:6" ht="16" thickBot="1" x14ac:dyDescent="0.4">
      <c r="A12" s="237" t="s">
        <v>48</v>
      </c>
      <c r="B12" s="238" t="s">
        <v>577</v>
      </c>
      <c r="C12" s="239"/>
      <c r="D12" s="240"/>
      <c r="E12" s="241"/>
      <c r="F12" s="242"/>
    </row>
    <row r="13" spans="1:6" ht="30.5" thickBot="1" x14ac:dyDescent="0.4">
      <c r="A13" s="243">
        <v>1</v>
      </c>
      <c r="B13" s="225" t="s">
        <v>578</v>
      </c>
      <c r="C13" s="244" t="s">
        <v>5</v>
      </c>
      <c r="D13" s="244">
        <f>1500/6</f>
        <v>250</v>
      </c>
      <c r="E13" s="245"/>
      <c r="F13" s="246">
        <f t="shared" ref="F13:F14" si="1">(E13*D13)</f>
        <v>0</v>
      </c>
    </row>
    <row r="14" spans="1:6" ht="30.5" thickBot="1" x14ac:dyDescent="0.4">
      <c r="A14" s="243">
        <v>2</v>
      </c>
      <c r="B14" s="225" t="s">
        <v>579</v>
      </c>
      <c r="C14" s="244" t="s">
        <v>5</v>
      </c>
      <c r="D14" s="247">
        <v>40</v>
      </c>
      <c r="E14" s="248"/>
      <c r="F14" s="246">
        <f t="shared" si="1"/>
        <v>0</v>
      </c>
    </row>
    <row r="15" spans="1:6" ht="15.5" thickBot="1" x14ac:dyDescent="0.4">
      <c r="A15" s="224"/>
      <c r="B15" s="249" t="s">
        <v>580</v>
      </c>
      <c r="C15" s="250"/>
      <c r="D15" s="251"/>
      <c r="E15" s="252"/>
      <c r="F15" s="253">
        <f>SUM(F13:F14)</f>
        <v>0</v>
      </c>
    </row>
    <row r="16" spans="1:6" ht="15.5" thickBot="1" x14ac:dyDescent="0.4">
      <c r="A16" s="224"/>
      <c r="B16" s="254" t="s">
        <v>581</v>
      </c>
      <c r="C16" s="255"/>
      <c r="D16" s="250"/>
      <c r="E16" s="228"/>
      <c r="F16" s="223"/>
    </row>
    <row r="17" spans="1:6" ht="15.5" thickBot="1" x14ac:dyDescent="0.4">
      <c r="A17" s="256" t="s">
        <v>47</v>
      </c>
      <c r="B17" s="220" t="s">
        <v>582</v>
      </c>
      <c r="C17" s="257"/>
      <c r="D17" s="221"/>
      <c r="E17" s="258"/>
      <c r="F17" s="259">
        <f>SUM(F11)</f>
        <v>0</v>
      </c>
    </row>
    <row r="18" spans="1:6" ht="21" customHeight="1" thickBot="1" x14ac:dyDescent="0.4">
      <c r="A18" s="256" t="s">
        <v>48</v>
      </c>
      <c r="B18" s="220" t="s">
        <v>583</v>
      </c>
      <c r="C18" s="221"/>
      <c r="D18" s="221"/>
      <c r="E18" s="260"/>
      <c r="F18" s="261">
        <f>SUM(F15)</f>
        <v>0</v>
      </c>
    </row>
    <row r="19" spans="1:6" ht="30.5" thickBot="1" x14ac:dyDescent="0.4">
      <c r="A19" s="194"/>
      <c r="B19" s="262" t="s">
        <v>783</v>
      </c>
      <c r="C19" s="263"/>
      <c r="D19" s="264"/>
      <c r="E19" s="265"/>
      <c r="F19" s="266">
        <f>SUM(F17:F18)</f>
        <v>0</v>
      </c>
    </row>
    <row r="20" spans="1:6" x14ac:dyDescent="0.35">
      <c r="A20" s="267"/>
      <c r="E20" s="269"/>
    </row>
    <row r="21" spans="1:6" x14ac:dyDescent="0.35">
      <c r="A21" s="267"/>
      <c r="E21" s="269"/>
    </row>
    <row r="22" spans="1:6" x14ac:dyDescent="0.35">
      <c r="E22" s="269"/>
    </row>
    <row r="23" spans="1:6" x14ac:dyDescent="0.35">
      <c r="E23" s="269"/>
    </row>
    <row r="24" spans="1:6" x14ac:dyDescent="0.35">
      <c r="E24" s="269"/>
    </row>
    <row r="25" spans="1:6" x14ac:dyDescent="0.35">
      <c r="E25" s="269"/>
    </row>
    <row r="26" spans="1:6" x14ac:dyDescent="0.35">
      <c r="E26" s="269"/>
    </row>
    <row r="27" spans="1:6" x14ac:dyDescent="0.35">
      <c r="E27" s="269"/>
    </row>
    <row r="28" spans="1:6" x14ac:dyDescent="0.35">
      <c r="E28" s="269"/>
    </row>
    <row r="29" spans="1:6" x14ac:dyDescent="0.35">
      <c r="E29" s="269"/>
    </row>
    <row r="30" spans="1:6" x14ac:dyDescent="0.35">
      <c r="E30" s="269"/>
    </row>
    <row r="31" spans="1:6" x14ac:dyDescent="0.35">
      <c r="E31" s="269"/>
    </row>
    <row r="32" spans="1:6" x14ac:dyDescent="0.35">
      <c r="E32" s="269"/>
    </row>
    <row r="33" spans="2:5" x14ac:dyDescent="0.35">
      <c r="E33" s="269"/>
    </row>
    <row r="34" spans="2:5" x14ac:dyDescent="0.35">
      <c r="E34" s="269"/>
    </row>
    <row r="35" spans="2:5" x14ac:dyDescent="0.35">
      <c r="E35" s="269"/>
    </row>
    <row r="36" spans="2:5" x14ac:dyDescent="0.35">
      <c r="E36" s="269"/>
    </row>
    <row r="37" spans="2:5" x14ac:dyDescent="0.35">
      <c r="E37" s="269"/>
    </row>
    <row r="38" spans="2:5" x14ac:dyDescent="0.35">
      <c r="E38" s="269"/>
    </row>
    <row r="39" spans="2:5" x14ac:dyDescent="0.35">
      <c r="E39" s="269"/>
    </row>
    <row r="40" spans="2:5" x14ac:dyDescent="0.35">
      <c r="E40" s="269"/>
    </row>
    <row r="41" spans="2:5" x14ac:dyDescent="0.35">
      <c r="E41" s="269"/>
    </row>
    <row r="44" spans="2:5" x14ac:dyDescent="0.35">
      <c r="B44" s="271"/>
    </row>
  </sheetData>
  <mergeCells count="2">
    <mergeCell ref="A1:F1"/>
    <mergeCell ref="A2:F2"/>
  </mergeCells>
  <pageMargins left="0.7" right="0.7" top="0.75" bottom="0.75" header="0.3" footer="0.3"/>
  <pageSetup scale="84" orientation="portrait" r:id="rId1"/>
  <rowBreaks count="1" manualBreakCount="1">
    <brk id="1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view="pageBreakPreview" zoomScale="118" zoomScaleNormal="100" zoomScaleSheetLayoutView="118" workbookViewId="0">
      <selection activeCell="H6" sqref="H6"/>
    </sheetView>
  </sheetViews>
  <sheetFormatPr defaultColWidth="8.90625" defaultRowHeight="14" x14ac:dyDescent="0.3"/>
  <cols>
    <col min="1" max="1" width="8.90625" style="207"/>
    <col min="2" max="2" width="53.54296875" style="207" customWidth="1"/>
    <col min="3" max="4" width="8.90625" style="207"/>
    <col min="5" max="5" width="13" style="392" customWidth="1"/>
    <col min="6" max="6" width="15.6328125" style="207" customWidth="1"/>
    <col min="7" max="16384" width="8.90625" style="207"/>
  </cols>
  <sheetData>
    <row r="1" spans="1:6" ht="15.5" thickBot="1" x14ac:dyDescent="0.35">
      <c r="A1" s="434"/>
      <c r="B1" s="435"/>
      <c r="D1" s="206"/>
      <c r="F1" s="436"/>
    </row>
    <row r="2" spans="1:6" ht="28" x14ac:dyDescent="0.3">
      <c r="A2" s="437" t="s">
        <v>39</v>
      </c>
      <c r="B2" s="438" t="s">
        <v>40</v>
      </c>
      <c r="C2" s="438" t="s">
        <v>41</v>
      </c>
      <c r="D2" s="439" t="s">
        <v>42</v>
      </c>
      <c r="E2" s="651" t="s">
        <v>615</v>
      </c>
      <c r="F2" s="440" t="s">
        <v>43</v>
      </c>
    </row>
    <row r="3" spans="1:6" ht="70" x14ac:dyDescent="0.3">
      <c r="A3" s="441"/>
      <c r="B3" s="442" t="s">
        <v>771</v>
      </c>
      <c r="C3" s="441"/>
      <c r="D3" s="443"/>
      <c r="E3" s="653"/>
      <c r="F3" s="654"/>
    </row>
    <row r="4" spans="1:6" ht="84" x14ac:dyDescent="0.3">
      <c r="A4" s="444">
        <v>1</v>
      </c>
      <c r="B4" s="445" t="s">
        <v>772</v>
      </c>
      <c r="C4" s="444" t="s">
        <v>44</v>
      </c>
      <c r="D4" s="446">
        <v>1</v>
      </c>
      <c r="E4" s="655"/>
      <c r="F4" s="656">
        <f>D4*E4</f>
        <v>0</v>
      </c>
    </row>
    <row r="5" spans="1:6" ht="15" x14ac:dyDescent="0.3">
      <c r="A5" s="444"/>
      <c r="B5" s="442" t="s">
        <v>773</v>
      </c>
      <c r="C5" s="444"/>
      <c r="D5" s="446"/>
      <c r="E5" s="655"/>
      <c r="F5" s="657"/>
    </row>
    <row r="6" spans="1:6" ht="88.5" customHeight="1" x14ac:dyDescent="0.3">
      <c r="A6" s="444">
        <v>1</v>
      </c>
      <c r="B6" s="445" t="s">
        <v>774</v>
      </c>
      <c r="C6" s="444" t="s">
        <v>44</v>
      </c>
      <c r="D6" s="446">
        <v>1</v>
      </c>
      <c r="E6" s="655"/>
      <c r="F6" s="656">
        <f>E6*D6</f>
        <v>0</v>
      </c>
    </row>
    <row r="7" spans="1:6" ht="14.5" thickBot="1" x14ac:dyDescent="0.35">
      <c r="A7" s="441"/>
      <c r="B7" s="441"/>
      <c r="C7" s="441"/>
      <c r="D7" s="443"/>
      <c r="E7" s="652"/>
      <c r="F7" s="447"/>
    </row>
    <row r="8" spans="1:6" ht="14.5" thickBot="1" x14ac:dyDescent="0.35">
      <c r="A8" s="710" t="s">
        <v>775</v>
      </c>
      <c r="B8" s="711"/>
      <c r="C8" s="711"/>
      <c r="D8" s="711"/>
      <c r="E8" s="711"/>
      <c r="F8" s="448">
        <f>SUM(F4:F7)</f>
        <v>0</v>
      </c>
    </row>
  </sheetData>
  <mergeCells count="1">
    <mergeCell ref="A8:E8"/>
  </mergeCells>
  <pageMargins left="0.7" right="0.7" top="0.75" bottom="0.75" header="0.3" footer="0.3"/>
  <pageSetup scale="83"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9"/>
  <sheetViews>
    <sheetView view="pageBreakPreview" topLeftCell="A25" zoomScale="96" zoomScaleNormal="100" zoomScaleSheetLayoutView="96" workbookViewId="0">
      <selection activeCell="B31" sqref="B31"/>
    </sheetView>
  </sheetViews>
  <sheetFormatPr defaultColWidth="9.08984375" defaultRowHeight="14" x14ac:dyDescent="0.3"/>
  <cols>
    <col min="1" max="1" width="9.08984375" style="206"/>
    <col min="2" max="2" width="60.54296875" style="317" customWidth="1"/>
    <col min="3" max="4" width="9.08984375" style="207"/>
    <col min="5" max="5" width="10.08984375" style="318" customWidth="1"/>
    <col min="6" max="6" width="17.08984375" style="319" customWidth="1"/>
    <col min="7" max="16384" width="9.08984375" style="207"/>
  </cols>
  <sheetData>
    <row r="1" spans="1:16" ht="15.75" customHeight="1" thickBot="1" x14ac:dyDescent="0.35">
      <c r="A1" s="712" t="s">
        <v>589</v>
      </c>
      <c r="B1" s="712"/>
      <c r="C1" s="712"/>
      <c r="D1" s="712"/>
      <c r="E1" s="712"/>
      <c r="F1" s="712"/>
      <c r="G1" s="285"/>
    </row>
    <row r="2" spans="1:16" s="219" customFormat="1" ht="15" x14ac:dyDescent="0.3">
      <c r="A2" s="713" t="s">
        <v>53</v>
      </c>
      <c r="B2" s="714"/>
      <c r="C2" s="714"/>
      <c r="D2" s="714"/>
      <c r="E2" s="714"/>
      <c r="F2" s="715"/>
      <c r="G2" s="286"/>
      <c r="H2" s="286"/>
      <c r="I2" s="287"/>
      <c r="J2" s="287"/>
      <c r="K2" s="287"/>
      <c r="L2" s="287"/>
      <c r="M2" s="287"/>
      <c r="N2" s="287"/>
      <c r="O2" s="287"/>
      <c r="P2" s="287"/>
    </row>
    <row r="3" spans="1:16" s="219" customFormat="1" ht="15.75" customHeight="1" thickBot="1" x14ac:dyDescent="0.35">
      <c r="A3" s="288"/>
      <c r="B3" s="721" t="s">
        <v>778</v>
      </c>
      <c r="C3" s="721"/>
      <c r="D3" s="721"/>
      <c r="E3" s="721"/>
      <c r="F3" s="722"/>
      <c r="G3" s="286"/>
      <c r="H3" s="286"/>
      <c r="I3" s="287"/>
      <c r="J3" s="287"/>
      <c r="K3" s="287"/>
      <c r="L3" s="287"/>
      <c r="M3" s="287"/>
      <c r="N3" s="287"/>
      <c r="O3" s="287"/>
      <c r="P3" s="287"/>
    </row>
    <row r="4" spans="1:16" ht="42" x14ac:dyDescent="0.3">
      <c r="A4" s="289" t="s">
        <v>6</v>
      </c>
      <c r="B4" s="290" t="s">
        <v>0</v>
      </c>
      <c r="C4" s="291" t="s">
        <v>1</v>
      </c>
      <c r="D4" s="289" t="s">
        <v>7</v>
      </c>
      <c r="E4" s="292" t="s">
        <v>8</v>
      </c>
      <c r="F4" s="293" t="s">
        <v>9</v>
      </c>
    </row>
    <row r="5" spans="1:16" x14ac:dyDescent="0.3">
      <c r="A5" s="716" t="s">
        <v>10</v>
      </c>
      <c r="B5" s="717"/>
      <c r="C5" s="717"/>
      <c r="D5" s="717"/>
      <c r="E5" s="717"/>
      <c r="F5" s="718"/>
    </row>
    <row r="6" spans="1:16" s="278" customFormat="1" ht="16" x14ac:dyDescent="0.35">
      <c r="A6" s="297">
        <v>1</v>
      </c>
      <c r="B6" s="363" t="s">
        <v>11</v>
      </c>
      <c r="C6" s="364" t="s">
        <v>584</v>
      </c>
      <c r="D6" s="365">
        <f>2.68*2.22</f>
        <v>5.9496000000000011</v>
      </c>
      <c r="E6" s="376"/>
      <c r="F6" s="366">
        <f>D6*E6</f>
        <v>0</v>
      </c>
    </row>
    <row r="7" spans="1:16" s="278" customFormat="1" ht="16" x14ac:dyDescent="0.3">
      <c r="A7" s="209">
        <v>2</v>
      </c>
      <c r="B7" s="295" t="s">
        <v>12</v>
      </c>
      <c r="C7" s="295" t="s">
        <v>585</v>
      </c>
      <c r="D7" s="295">
        <f>2.68*2.22*0.3</f>
        <v>1.7848800000000002</v>
      </c>
      <c r="E7" s="637"/>
      <c r="F7" s="296">
        <f>D7*E7</f>
        <v>0</v>
      </c>
    </row>
    <row r="8" spans="1:16" s="278" customFormat="1" ht="30" x14ac:dyDescent="0.35">
      <c r="A8" s="209">
        <v>3</v>
      </c>
      <c r="B8" s="295" t="s">
        <v>13</v>
      </c>
      <c r="C8" s="295" t="s">
        <v>585</v>
      </c>
      <c r="D8" s="295">
        <f>2.68*2.22*0.05</f>
        <v>0.29748000000000008</v>
      </c>
      <c r="E8" s="638"/>
      <c r="F8" s="296">
        <f t="shared" ref="F8:F27" si="0">D8*E8</f>
        <v>0</v>
      </c>
    </row>
    <row r="9" spans="1:16" s="278" customFormat="1" ht="30" x14ac:dyDescent="0.35">
      <c r="A9" s="209">
        <v>4</v>
      </c>
      <c r="B9" s="295" t="s">
        <v>14</v>
      </c>
      <c r="C9" s="295" t="s">
        <v>585</v>
      </c>
      <c r="D9" s="295">
        <f>2.68*2.22*0.25</f>
        <v>1.4874000000000003</v>
      </c>
      <c r="E9" s="638"/>
      <c r="F9" s="296">
        <f t="shared" si="0"/>
        <v>0</v>
      </c>
    </row>
    <row r="10" spans="1:16" s="278" customFormat="1" ht="30" x14ac:dyDescent="0.35">
      <c r="A10" s="209">
        <v>5</v>
      </c>
      <c r="B10" s="295" t="s">
        <v>15</v>
      </c>
      <c r="C10" s="295" t="s">
        <v>585</v>
      </c>
      <c r="D10" s="295">
        <f>2.68*2.22*0.1</f>
        <v>0.59496000000000016</v>
      </c>
      <c r="E10" s="638"/>
      <c r="F10" s="296">
        <f t="shared" si="0"/>
        <v>0</v>
      </c>
    </row>
    <row r="11" spans="1:16" s="278" customFormat="1" ht="30" x14ac:dyDescent="0.35">
      <c r="A11" s="209">
        <v>6</v>
      </c>
      <c r="B11" s="367" t="s">
        <v>16</v>
      </c>
      <c r="C11" s="367" t="s">
        <v>585</v>
      </c>
      <c r="D11" s="367">
        <f>(1.58*0.55*1)+(1.58*0.6*0.2)</f>
        <v>1.0586000000000002</v>
      </c>
      <c r="E11" s="639"/>
      <c r="F11" s="368">
        <f t="shared" si="0"/>
        <v>0</v>
      </c>
    </row>
    <row r="12" spans="1:16" s="278" customFormat="1" ht="30" x14ac:dyDescent="0.35">
      <c r="A12" s="209">
        <v>7</v>
      </c>
      <c r="B12" s="363" t="s">
        <v>586</v>
      </c>
      <c r="C12" s="295" t="s">
        <v>585</v>
      </c>
      <c r="D12" s="295">
        <f>1.58*0.2*0.1</f>
        <v>3.160000000000001E-2</v>
      </c>
      <c r="E12" s="638"/>
      <c r="F12" s="296">
        <f t="shared" si="0"/>
        <v>0</v>
      </c>
    </row>
    <row r="13" spans="1:16" s="278" customFormat="1" ht="30" x14ac:dyDescent="0.35">
      <c r="A13" s="209">
        <v>8</v>
      </c>
      <c r="B13" s="295" t="s">
        <v>17</v>
      </c>
      <c r="C13" s="295" t="s">
        <v>584</v>
      </c>
      <c r="D13" s="295">
        <v>7</v>
      </c>
      <c r="E13" s="638"/>
      <c r="F13" s="296">
        <f t="shared" si="0"/>
        <v>0</v>
      </c>
    </row>
    <row r="14" spans="1:16" s="278" customFormat="1" ht="16" x14ac:dyDescent="0.35">
      <c r="A14" s="209">
        <v>9</v>
      </c>
      <c r="B14" s="295" t="s">
        <v>18</v>
      </c>
      <c r="C14" s="295" t="s">
        <v>584</v>
      </c>
      <c r="D14" s="295">
        <v>7</v>
      </c>
      <c r="E14" s="638"/>
      <c r="F14" s="296">
        <f t="shared" si="0"/>
        <v>0</v>
      </c>
    </row>
    <row r="15" spans="1:16" s="278" customFormat="1" ht="16" x14ac:dyDescent="0.35">
      <c r="A15" s="209">
        <v>10</v>
      </c>
      <c r="B15" s="295" t="s">
        <v>19</v>
      </c>
      <c r="C15" s="295" t="s">
        <v>585</v>
      </c>
      <c r="D15" s="295">
        <v>0.3</v>
      </c>
      <c r="E15" s="638"/>
      <c r="F15" s="296">
        <f t="shared" si="0"/>
        <v>0</v>
      </c>
    </row>
    <row r="16" spans="1:16" s="278" customFormat="1" ht="15" x14ac:dyDescent="0.35">
      <c r="A16" s="209">
        <v>11</v>
      </c>
      <c r="B16" s="295" t="s">
        <v>20</v>
      </c>
      <c r="C16" s="295" t="s">
        <v>5</v>
      </c>
      <c r="D16" s="295">
        <v>4</v>
      </c>
      <c r="E16" s="638"/>
      <c r="F16" s="296">
        <f t="shared" si="0"/>
        <v>0</v>
      </c>
    </row>
    <row r="17" spans="1:6" s="278" customFormat="1" ht="15" customHeight="1" x14ac:dyDescent="0.3">
      <c r="A17" s="635"/>
      <c r="B17" s="635" t="s">
        <v>21</v>
      </c>
      <c r="C17" s="636"/>
      <c r="D17" s="636"/>
      <c r="E17" s="640"/>
      <c r="F17" s="366">
        <f t="shared" si="0"/>
        <v>0</v>
      </c>
    </row>
    <row r="18" spans="1:6" s="278" customFormat="1" ht="15" x14ac:dyDescent="0.3">
      <c r="A18" s="347">
        <v>12</v>
      </c>
      <c r="B18" s="369" t="s">
        <v>22</v>
      </c>
      <c r="C18" s="370" t="s">
        <v>5</v>
      </c>
      <c r="D18" s="365">
        <v>2</v>
      </c>
      <c r="E18" s="641"/>
      <c r="F18" s="366">
        <f t="shared" si="0"/>
        <v>0</v>
      </c>
    </row>
    <row r="19" spans="1:6" s="278" customFormat="1" ht="16" x14ac:dyDescent="0.3">
      <c r="A19" s="347">
        <v>13</v>
      </c>
      <c r="B19" s="369" t="s">
        <v>587</v>
      </c>
      <c r="C19" s="370" t="s">
        <v>5</v>
      </c>
      <c r="D19" s="365">
        <v>2</v>
      </c>
      <c r="E19" s="641"/>
      <c r="F19" s="366">
        <f t="shared" si="0"/>
        <v>0</v>
      </c>
    </row>
    <row r="20" spans="1:6" s="278" customFormat="1" ht="15" x14ac:dyDescent="0.3">
      <c r="A20" s="347">
        <v>14</v>
      </c>
      <c r="B20" s="369" t="s">
        <v>23</v>
      </c>
      <c r="C20" s="370" t="s">
        <v>5</v>
      </c>
      <c r="D20" s="365">
        <v>2</v>
      </c>
      <c r="E20" s="641"/>
      <c r="F20" s="366">
        <f t="shared" si="0"/>
        <v>0</v>
      </c>
    </row>
    <row r="21" spans="1:6" s="278" customFormat="1" ht="15" x14ac:dyDescent="0.3">
      <c r="A21" s="347">
        <v>15</v>
      </c>
      <c r="B21" s="369" t="s">
        <v>24</v>
      </c>
      <c r="C21" s="370" t="s">
        <v>5</v>
      </c>
      <c r="D21" s="365">
        <v>1</v>
      </c>
      <c r="E21" s="641"/>
      <c r="F21" s="366">
        <f t="shared" si="0"/>
        <v>0</v>
      </c>
    </row>
    <row r="22" spans="1:6" s="278" customFormat="1" ht="15" x14ac:dyDescent="0.3">
      <c r="A22" s="347">
        <v>16</v>
      </c>
      <c r="B22" s="369" t="s">
        <v>25</v>
      </c>
      <c r="C22" s="370" t="s">
        <v>5</v>
      </c>
      <c r="D22" s="365">
        <v>6</v>
      </c>
      <c r="E22" s="641"/>
      <c r="F22" s="366">
        <f t="shared" si="0"/>
        <v>0</v>
      </c>
    </row>
    <row r="23" spans="1:6" s="278" customFormat="1" ht="15" x14ac:dyDescent="0.3">
      <c r="A23" s="347">
        <v>17</v>
      </c>
      <c r="B23" s="369" t="s">
        <v>26</v>
      </c>
      <c r="C23" s="370" t="s">
        <v>5</v>
      </c>
      <c r="D23" s="365">
        <v>6</v>
      </c>
      <c r="E23" s="641"/>
      <c r="F23" s="366">
        <f t="shared" si="0"/>
        <v>0</v>
      </c>
    </row>
    <row r="24" spans="1:6" s="278" customFormat="1" ht="30" x14ac:dyDescent="0.3">
      <c r="A24" s="347">
        <v>18</v>
      </c>
      <c r="B24" s="369" t="s">
        <v>27</v>
      </c>
      <c r="C24" s="370" t="s">
        <v>5</v>
      </c>
      <c r="D24" s="365">
        <v>6</v>
      </c>
      <c r="E24" s="641"/>
      <c r="F24" s="366">
        <f t="shared" si="0"/>
        <v>0</v>
      </c>
    </row>
    <row r="25" spans="1:6" s="278" customFormat="1" ht="15" x14ac:dyDescent="0.3">
      <c r="A25" s="347">
        <v>19</v>
      </c>
      <c r="B25" s="369" t="s">
        <v>28</v>
      </c>
      <c r="C25" s="370" t="s">
        <v>5</v>
      </c>
      <c r="D25" s="365">
        <v>6</v>
      </c>
      <c r="E25" s="641"/>
      <c r="F25" s="366">
        <f t="shared" si="0"/>
        <v>0</v>
      </c>
    </row>
    <row r="26" spans="1:6" s="302" customFormat="1" ht="29" x14ac:dyDescent="0.35">
      <c r="A26" s="297">
        <v>20</v>
      </c>
      <c r="B26" s="298" t="s">
        <v>588</v>
      </c>
      <c r="C26" s="299" t="s">
        <v>3</v>
      </c>
      <c r="D26" s="300">
        <v>1</v>
      </c>
      <c r="E26" s="376"/>
      <c r="F26" s="301">
        <f t="shared" si="0"/>
        <v>0</v>
      </c>
    </row>
    <row r="27" spans="1:6" s="302" customFormat="1" ht="28" x14ac:dyDescent="0.35">
      <c r="A27" s="303">
        <v>21</v>
      </c>
      <c r="B27" s="304" t="s">
        <v>29</v>
      </c>
      <c r="C27" s="305" t="s">
        <v>3</v>
      </c>
      <c r="D27" s="300">
        <v>1</v>
      </c>
      <c r="E27" s="376"/>
      <c r="F27" s="301">
        <f t="shared" si="0"/>
        <v>0</v>
      </c>
    </row>
    <row r="28" spans="1:6" ht="18.75" customHeight="1" x14ac:dyDescent="0.3">
      <c r="A28" s="719" t="s">
        <v>30</v>
      </c>
      <c r="B28" s="720"/>
      <c r="C28" s="306"/>
      <c r="D28" s="306"/>
      <c r="E28" s="307"/>
      <c r="F28" s="308">
        <f>SUM(F7:F27)</f>
        <v>0</v>
      </c>
    </row>
    <row r="29" spans="1:6" x14ac:dyDescent="0.3">
      <c r="A29" s="309"/>
      <c r="B29" s="310"/>
      <c r="C29" s="311"/>
      <c r="D29" s="311"/>
      <c r="E29" s="312"/>
      <c r="F29" s="313"/>
    </row>
    <row r="30" spans="1:6" ht="15" x14ac:dyDescent="0.3">
      <c r="A30" s="309"/>
      <c r="B30" s="314" t="s">
        <v>780</v>
      </c>
      <c r="C30" s="311"/>
      <c r="D30" s="311"/>
      <c r="E30" s="315">
        <v>4</v>
      </c>
      <c r="F30" s="316">
        <f>F28*E30</f>
        <v>0</v>
      </c>
    </row>
    <row r="32" spans="1:6" s="278" customFormat="1" ht="15" x14ac:dyDescent="0.35">
      <c r="A32" s="274"/>
      <c r="B32" s="275" t="s">
        <v>616</v>
      </c>
      <c r="C32" s="276"/>
      <c r="D32" s="276"/>
      <c r="E32" s="283"/>
      <c r="F32" s="277"/>
    </row>
    <row r="33" spans="1:6" s="278" customFormat="1" ht="30" x14ac:dyDescent="0.35">
      <c r="A33" s="279">
        <v>1</v>
      </c>
      <c r="B33" s="280" t="s">
        <v>592</v>
      </c>
      <c r="C33" s="281" t="s">
        <v>39</v>
      </c>
      <c r="D33" s="281">
        <v>1</v>
      </c>
      <c r="E33" s="284"/>
      <c r="F33" s="282">
        <f t="shared" ref="F33" si="1">D33*E33</f>
        <v>0</v>
      </c>
    </row>
    <row r="35" spans="1:6" s="278" customFormat="1" ht="30" x14ac:dyDescent="0.35">
      <c r="A35" s="279">
        <v>2</v>
      </c>
      <c r="B35" s="280" t="s">
        <v>591</v>
      </c>
      <c r="C35" s="281" t="s">
        <v>39</v>
      </c>
      <c r="D35" s="281">
        <v>1</v>
      </c>
      <c r="E35" s="284"/>
      <c r="F35" s="282">
        <f t="shared" ref="F35" si="2">D35*E35</f>
        <v>0</v>
      </c>
    </row>
    <row r="36" spans="1:6" x14ac:dyDescent="0.3">
      <c r="A36" s="309"/>
      <c r="B36" s="310"/>
      <c r="C36" s="311"/>
      <c r="D36" s="311"/>
      <c r="E36" s="312"/>
      <c r="F36" s="313"/>
    </row>
    <row r="37" spans="1:6" s="325" customFormat="1" ht="15" x14ac:dyDescent="0.3">
      <c r="A37" s="322"/>
      <c r="B37" s="323" t="s">
        <v>590</v>
      </c>
      <c r="C37" s="324"/>
      <c r="D37" s="324"/>
      <c r="E37" s="315"/>
      <c r="F37" s="389">
        <f>SUM(F33:F35)</f>
        <v>0</v>
      </c>
    </row>
    <row r="38" spans="1:6" ht="15" x14ac:dyDescent="0.3">
      <c r="A38" s="309"/>
      <c r="B38" s="320"/>
      <c r="C38" s="311"/>
      <c r="D38" s="311"/>
      <c r="E38" s="312"/>
      <c r="F38" s="313"/>
    </row>
    <row r="39" spans="1:6" ht="15" x14ac:dyDescent="0.3">
      <c r="A39" s="309"/>
      <c r="B39" s="449" t="s">
        <v>52</v>
      </c>
      <c r="C39" s="311"/>
      <c r="D39" s="311"/>
      <c r="E39" s="312"/>
      <c r="F39" s="316">
        <f>SUM(F30,F37)</f>
        <v>0</v>
      </c>
    </row>
  </sheetData>
  <mergeCells count="5">
    <mergeCell ref="A1:F1"/>
    <mergeCell ref="A2:F2"/>
    <mergeCell ref="A5:F5"/>
    <mergeCell ref="A28:B28"/>
    <mergeCell ref="B3:F3"/>
  </mergeCells>
  <pageMargins left="0.7" right="0.7" top="0.75" bottom="0.75" header="0.3" footer="0.3"/>
  <pageSetup scale="78" orientation="portrait" r:id="rId1"/>
  <rowBreaks count="1" manualBreakCount="1">
    <brk id="39" max="5" man="1"/>
  </rowBreaks>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view="pageBreakPreview" zoomScale="98" zoomScaleNormal="100" zoomScaleSheetLayoutView="98" workbookViewId="0">
      <selection activeCell="J30" sqref="J30"/>
    </sheetView>
  </sheetViews>
  <sheetFormatPr defaultRowHeight="14.5" x14ac:dyDescent="0.35"/>
  <cols>
    <col min="2" max="2" width="38.54296875" customWidth="1"/>
    <col min="3" max="4" width="8.90625" style="529"/>
    <col min="5" max="5" width="8.90625" style="530"/>
    <col min="6" max="6" width="10.36328125" style="531" customWidth="1"/>
  </cols>
  <sheetData>
    <row r="1" spans="1:7" ht="15.5" x14ac:dyDescent="0.35">
      <c r="A1" s="723" t="s">
        <v>663</v>
      </c>
      <c r="B1" s="723"/>
      <c r="C1" s="723"/>
      <c r="D1" s="723"/>
      <c r="E1" s="723"/>
      <c r="F1" s="724"/>
      <c r="G1" s="467"/>
    </row>
    <row r="2" spans="1:7" x14ac:dyDescent="0.35">
      <c r="A2" s="468"/>
      <c r="B2" s="725" t="s">
        <v>621</v>
      </c>
      <c r="C2" s="725"/>
      <c r="D2" s="725"/>
      <c r="E2" s="725"/>
      <c r="F2" s="726"/>
    </row>
    <row r="3" spans="1:7" ht="26" x14ac:dyDescent="0.35">
      <c r="A3" s="469" t="s">
        <v>622</v>
      </c>
      <c r="B3" s="469" t="s">
        <v>623</v>
      </c>
      <c r="C3" s="470" t="s">
        <v>624</v>
      </c>
      <c r="D3" s="470" t="s">
        <v>625</v>
      </c>
      <c r="E3" s="471" t="s">
        <v>626</v>
      </c>
      <c r="F3" s="472" t="s">
        <v>627</v>
      </c>
    </row>
    <row r="4" spans="1:7" x14ac:dyDescent="0.35">
      <c r="A4" s="473" t="s">
        <v>47</v>
      </c>
      <c r="B4" s="474" t="s">
        <v>628</v>
      </c>
      <c r="C4" s="475"/>
      <c r="D4" s="475"/>
      <c r="E4" s="476"/>
      <c r="F4" s="477"/>
    </row>
    <row r="5" spans="1:7" x14ac:dyDescent="0.35">
      <c r="A5" s="474"/>
      <c r="B5" s="474"/>
      <c r="C5" s="475"/>
      <c r="D5" s="475"/>
      <c r="E5" s="476"/>
      <c r="F5" s="477"/>
    </row>
    <row r="6" spans="1:7" x14ac:dyDescent="0.35">
      <c r="A6" s="478">
        <v>1</v>
      </c>
      <c r="B6" s="474" t="s">
        <v>629</v>
      </c>
      <c r="C6" s="479"/>
      <c r="D6" s="479"/>
      <c r="E6" s="480"/>
      <c r="F6" s="481"/>
    </row>
    <row r="7" spans="1:7" x14ac:dyDescent="0.35">
      <c r="A7" s="478"/>
      <c r="B7" s="474"/>
      <c r="C7" s="479"/>
      <c r="D7" s="479"/>
      <c r="E7" s="480"/>
      <c r="F7" s="481"/>
    </row>
    <row r="8" spans="1:7" ht="50" x14ac:dyDescent="0.35">
      <c r="A8" s="482">
        <v>1.1000000000000001</v>
      </c>
      <c r="B8" s="483" t="s">
        <v>630</v>
      </c>
      <c r="C8" s="484" t="s">
        <v>631</v>
      </c>
      <c r="D8" s="485">
        <f>6*0.4*0.5</f>
        <v>1.2000000000000002</v>
      </c>
      <c r="E8" s="486"/>
      <c r="F8" s="487">
        <f t="shared" ref="F8:F24" si="0">D8*E8</f>
        <v>0</v>
      </c>
    </row>
    <row r="9" spans="1:7" ht="37.5" x14ac:dyDescent="0.35">
      <c r="A9" s="482">
        <v>1.1100000000000001</v>
      </c>
      <c r="B9" s="483" t="s">
        <v>632</v>
      </c>
      <c r="C9" s="484" t="s">
        <v>631</v>
      </c>
      <c r="D9" s="488">
        <f>0.2*1.5*1.5</f>
        <v>0.45000000000000007</v>
      </c>
      <c r="E9" s="486"/>
      <c r="F9" s="487">
        <f t="shared" si="0"/>
        <v>0</v>
      </c>
    </row>
    <row r="10" spans="1:7" ht="37.5" x14ac:dyDescent="0.35">
      <c r="A10" s="482">
        <v>1.1200000000000001</v>
      </c>
      <c r="B10" s="483" t="s">
        <v>633</v>
      </c>
      <c r="C10" s="484" t="s">
        <v>631</v>
      </c>
      <c r="D10" s="485">
        <f>6*0.4*0.7</f>
        <v>1.6800000000000002</v>
      </c>
      <c r="E10" s="486"/>
      <c r="F10" s="487">
        <f t="shared" si="0"/>
        <v>0</v>
      </c>
    </row>
    <row r="11" spans="1:7" ht="26" x14ac:dyDescent="0.35">
      <c r="A11" s="478">
        <v>2</v>
      </c>
      <c r="B11" s="489" t="s">
        <v>634</v>
      </c>
      <c r="C11" s="490"/>
      <c r="D11" s="490"/>
      <c r="E11" s="486"/>
      <c r="F11" s="487">
        <f t="shared" si="0"/>
        <v>0</v>
      </c>
    </row>
    <row r="12" spans="1:7" ht="62.5" x14ac:dyDescent="0.35">
      <c r="A12" s="482">
        <v>2.1</v>
      </c>
      <c r="B12" s="483" t="s">
        <v>635</v>
      </c>
      <c r="C12" s="484" t="s">
        <v>636</v>
      </c>
      <c r="D12" s="485">
        <f>6*2.6</f>
        <v>15.600000000000001</v>
      </c>
      <c r="E12" s="486"/>
      <c r="F12" s="487">
        <f t="shared" si="0"/>
        <v>0</v>
      </c>
    </row>
    <row r="13" spans="1:7" ht="37.5" x14ac:dyDescent="0.35">
      <c r="A13" s="482">
        <v>2.11</v>
      </c>
      <c r="B13" s="483" t="s">
        <v>637</v>
      </c>
      <c r="C13" s="484" t="s">
        <v>631</v>
      </c>
      <c r="D13" s="490">
        <f>6*0.2*0.2</f>
        <v>0.24000000000000005</v>
      </c>
      <c r="E13" s="486"/>
      <c r="F13" s="487">
        <f t="shared" si="0"/>
        <v>0</v>
      </c>
    </row>
    <row r="14" spans="1:7" x14ac:dyDescent="0.35">
      <c r="A14" s="478">
        <v>3</v>
      </c>
      <c r="B14" s="489" t="s">
        <v>638</v>
      </c>
      <c r="C14" s="490"/>
      <c r="D14" s="490"/>
      <c r="E14" s="486"/>
      <c r="F14" s="487">
        <f t="shared" si="0"/>
        <v>0</v>
      </c>
    </row>
    <row r="15" spans="1:7" x14ac:dyDescent="0.35">
      <c r="A15" s="482">
        <v>3.1</v>
      </c>
      <c r="B15" s="483" t="s">
        <v>639</v>
      </c>
      <c r="C15" s="484" t="s">
        <v>636</v>
      </c>
      <c r="D15" s="490">
        <f>1.5*1.5</f>
        <v>2.25</v>
      </c>
      <c r="E15" s="486"/>
      <c r="F15" s="487">
        <f t="shared" si="0"/>
        <v>0</v>
      </c>
    </row>
    <row r="16" spans="1:7" x14ac:dyDescent="0.35">
      <c r="A16" s="482">
        <v>3.11</v>
      </c>
      <c r="B16" s="483" t="s">
        <v>640</v>
      </c>
      <c r="C16" s="484" t="s">
        <v>641</v>
      </c>
      <c r="D16" s="490">
        <f>1*2</f>
        <v>2</v>
      </c>
      <c r="E16" s="486"/>
      <c r="F16" s="487">
        <f t="shared" si="0"/>
        <v>0</v>
      </c>
    </row>
    <row r="17" spans="1:6" x14ac:dyDescent="0.35">
      <c r="A17" s="482">
        <v>3.12</v>
      </c>
      <c r="B17" s="483" t="s">
        <v>642</v>
      </c>
      <c r="C17" s="484" t="s">
        <v>641</v>
      </c>
      <c r="D17" s="490">
        <v>2</v>
      </c>
      <c r="E17" s="486"/>
      <c r="F17" s="487">
        <f t="shared" si="0"/>
        <v>0</v>
      </c>
    </row>
    <row r="18" spans="1:6" x14ac:dyDescent="0.35">
      <c r="A18" s="478">
        <v>4</v>
      </c>
      <c r="B18" s="489" t="s">
        <v>643</v>
      </c>
      <c r="C18" s="490"/>
      <c r="D18" s="490"/>
      <c r="E18" s="486"/>
      <c r="F18" s="487">
        <f t="shared" si="0"/>
        <v>0</v>
      </c>
    </row>
    <row r="19" spans="1:6" ht="25" x14ac:dyDescent="0.35">
      <c r="A19" s="482">
        <v>4.0999999999999996</v>
      </c>
      <c r="B19" s="483" t="s">
        <v>644</v>
      </c>
      <c r="C19" s="484" t="s">
        <v>636</v>
      </c>
      <c r="D19" s="490">
        <f>2*(6*2.5)</f>
        <v>30</v>
      </c>
      <c r="E19" s="486"/>
      <c r="F19" s="487">
        <f t="shared" si="0"/>
        <v>0</v>
      </c>
    </row>
    <row r="20" spans="1:6" ht="37.5" x14ac:dyDescent="0.35">
      <c r="A20" s="482">
        <v>4.1100000000000003</v>
      </c>
      <c r="B20" s="483" t="s">
        <v>645</v>
      </c>
      <c r="C20" s="484" t="s">
        <v>636</v>
      </c>
      <c r="D20" s="490">
        <f>D19</f>
        <v>30</v>
      </c>
      <c r="E20" s="486"/>
      <c r="F20" s="487">
        <f t="shared" si="0"/>
        <v>0</v>
      </c>
    </row>
    <row r="21" spans="1:6" ht="25" x14ac:dyDescent="0.35">
      <c r="A21" s="482">
        <v>4.13</v>
      </c>
      <c r="B21" s="483" t="s">
        <v>646</v>
      </c>
      <c r="C21" s="484" t="s">
        <v>636</v>
      </c>
      <c r="D21" s="490">
        <f>1.5*1.5</f>
        <v>2.25</v>
      </c>
      <c r="E21" s="486"/>
      <c r="F21" s="487">
        <f t="shared" si="0"/>
        <v>0</v>
      </c>
    </row>
    <row r="22" spans="1:6" x14ac:dyDescent="0.35">
      <c r="A22" s="491">
        <v>5</v>
      </c>
      <c r="B22" s="492" t="s">
        <v>647</v>
      </c>
      <c r="C22" s="493"/>
      <c r="D22" s="490"/>
      <c r="E22" s="486"/>
      <c r="F22" s="487">
        <f t="shared" si="0"/>
        <v>0</v>
      </c>
    </row>
    <row r="23" spans="1:6" x14ac:dyDescent="0.35">
      <c r="A23" s="491">
        <v>5.0999999999999996</v>
      </c>
      <c r="B23" s="492" t="s">
        <v>648</v>
      </c>
      <c r="C23" s="493"/>
      <c r="D23" s="490"/>
      <c r="E23" s="486"/>
      <c r="F23" s="487">
        <f t="shared" si="0"/>
        <v>0</v>
      </c>
    </row>
    <row r="24" spans="1:6" ht="50" x14ac:dyDescent="0.35">
      <c r="A24" s="494"/>
      <c r="B24" s="495" t="s">
        <v>649</v>
      </c>
      <c r="C24" s="496" t="s">
        <v>5</v>
      </c>
      <c r="D24" s="490">
        <v>1</v>
      </c>
      <c r="E24" s="486"/>
      <c r="F24" s="487">
        <f t="shared" si="0"/>
        <v>0</v>
      </c>
    </row>
    <row r="25" spans="1:6" x14ac:dyDescent="0.35">
      <c r="A25" s="497"/>
      <c r="B25" s="498" t="s">
        <v>650</v>
      </c>
      <c r="C25" s="499"/>
      <c r="D25" s="499"/>
      <c r="E25" s="500"/>
      <c r="F25" s="501">
        <f>SUM(F8:F24)</f>
        <v>0</v>
      </c>
    </row>
    <row r="26" spans="1:6" x14ac:dyDescent="0.35">
      <c r="A26" s="497"/>
      <c r="B26" s="498"/>
      <c r="C26" s="499"/>
      <c r="D26" s="499"/>
      <c r="E26" s="500"/>
      <c r="F26" s="501"/>
    </row>
    <row r="27" spans="1:6" x14ac:dyDescent="0.35">
      <c r="A27" s="502" t="s">
        <v>651</v>
      </c>
      <c r="B27" s="503" t="s">
        <v>652</v>
      </c>
      <c r="C27" s="504"/>
      <c r="D27" s="504"/>
      <c r="E27" s="505"/>
      <c r="F27" s="506"/>
    </row>
    <row r="28" spans="1:6" ht="37.5" x14ac:dyDescent="0.35">
      <c r="A28" s="507">
        <v>1.1000000000000001</v>
      </c>
      <c r="B28" s="508" t="s">
        <v>653</v>
      </c>
      <c r="C28" s="509" t="s">
        <v>654</v>
      </c>
      <c r="D28" s="510">
        <f>3*4*2</f>
        <v>24</v>
      </c>
      <c r="E28" s="511"/>
      <c r="F28" s="512">
        <f>D28*E28</f>
        <v>0</v>
      </c>
    </row>
    <row r="29" spans="1:6" ht="25" x14ac:dyDescent="0.35">
      <c r="A29" s="507">
        <v>1.2</v>
      </c>
      <c r="B29" s="508" t="s">
        <v>655</v>
      </c>
      <c r="C29" s="509" t="s">
        <v>656</v>
      </c>
      <c r="D29" s="510">
        <v>12</v>
      </c>
      <c r="E29" s="511"/>
      <c r="F29" s="512">
        <f t="shared" ref="F29:F33" si="1">D29*E29</f>
        <v>0</v>
      </c>
    </row>
    <row r="30" spans="1:6" ht="37.5" x14ac:dyDescent="0.35">
      <c r="A30" s="507">
        <v>1.3</v>
      </c>
      <c r="B30" s="508" t="s">
        <v>657</v>
      </c>
      <c r="C30" s="509" t="s">
        <v>656</v>
      </c>
      <c r="D30" s="510">
        <f>6.5*2</f>
        <v>13</v>
      </c>
      <c r="E30" s="511"/>
      <c r="F30" s="512">
        <f t="shared" si="1"/>
        <v>0</v>
      </c>
    </row>
    <row r="31" spans="1:6" x14ac:dyDescent="0.35">
      <c r="A31" s="507">
        <v>1.4</v>
      </c>
      <c r="B31" s="508" t="s">
        <v>658</v>
      </c>
      <c r="C31" s="509" t="s">
        <v>656</v>
      </c>
      <c r="D31" s="510">
        <v>40</v>
      </c>
      <c r="E31" s="511"/>
      <c r="F31" s="512">
        <f t="shared" si="1"/>
        <v>0</v>
      </c>
    </row>
    <row r="32" spans="1:6" ht="37.5" x14ac:dyDescent="0.35">
      <c r="A32" s="507">
        <v>1.5</v>
      </c>
      <c r="B32" s="508" t="s">
        <v>659</v>
      </c>
      <c r="C32" s="510" t="s">
        <v>654</v>
      </c>
      <c r="D32" s="510">
        <f>0.125*4*3</f>
        <v>1.5</v>
      </c>
      <c r="E32" s="511"/>
      <c r="F32" s="512">
        <f t="shared" si="1"/>
        <v>0</v>
      </c>
    </row>
    <row r="33" spans="1:6" ht="37.5" x14ac:dyDescent="0.35">
      <c r="A33" s="507">
        <v>1.6</v>
      </c>
      <c r="B33" s="508" t="s">
        <v>660</v>
      </c>
      <c r="C33" s="510" t="s">
        <v>36</v>
      </c>
      <c r="D33" s="510">
        <v>1</v>
      </c>
      <c r="E33" s="511"/>
      <c r="F33" s="512">
        <f t="shared" si="1"/>
        <v>0</v>
      </c>
    </row>
    <row r="34" spans="1:6" x14ac:dyDescent="0.35">
      <c r="A34" s="513"/>
      <c r="B34" s="492" t="s">
        <v>661</v>
      </c>
      <c r="C34" s="514"/>
      <c r="D34" s="514"/>
      <c r="E34" s="515"/>
      <c r="F34" s="516">
        <f>SUM(F28:F33)</f>
        <v>0</v>
      </c>
    </row>
    <row r="35" spans="1:6" x14ac:dyDescent="0.35">
      <c r="A35" s="513"/>
      <c r="B35" s="492"/>
      <c r="C35" s="514"/>
      <c r="D35" s="514"/>
      <c r="E35" s="515"/>
      <c r="F35" s="516"/>
    </row>
    <row r="36" spans="1:6" x14ac:dyDescent="0.35">
      <c r="A36" s="513"/>
      <c r="B36" s="492"/>
      <c r="C36" s="514"/>
      <c r="D36" s="514"/>
      <c r="E36" s="515"/>
      <c r="F36" s="516"/>
    </row>
    <row r="37" spans="1:6" x14ac:dyDescent="0.35">
      <c r="A37" s="517"/>
      <c r="B37" s="518" t="s">
        <v>662</v>
      </c>
      <c r="C37" s="519"/>
      <c r="D37" s="520"/>
      <c r="E37" s="521"/>
      <c r="F37" s="522">
        <f>F34+F25</f>
        <v>0</v>
      </c>
    </row>
    <row r="38" spans="1:6" x14ac:dyDescent="0.35">
      <c r="A38" s="517"/>
      <c r="B38" s="523"/>
      <c r="C38" s="524"/>
      <c r="D38" s="525"/>
      <c r="E38" s="526"/>
      <c r="F38" s="522"/>
    </row>
    <row r="39" spans="1:6" ht="15.5" x14ac:dyDescent="0.35">
      <c r="A39" s="527"/>
      <c r="B39" s="727"/>
      <c r="C39" s="728"/>
      <c r="D39" s="728"/>
      <c r="E39" s="729"/>
      <c r="F39" s="528"/>
    </row>
  </sheetData>
  <mergeCells count="3">
    <mergeCell ref="A1:F1"/>
    <mergeCell ref="B2:F2"/>
    <mergeCell ref="B39:E39"/>
  </mergeCells>
  <pageMargins left="0.7" right="0.7" top="0.75" bottom="0.75" header="0.3" footer="0.3"/>
  <pageSetup orientation="portrait" r:id="rId1"/>
  <rowBreaks count="1" manualBreakCount="1">
    <brk id="25"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9"/>
  <sheetViews>
    <sheetView view="pageBreakPreview" zoomScaleNormal="100" zoomScaleSheetLayoutView="100" workbookViewId="0">
      <selection activeCell="M20" sqref="M20"/>
    </sheetView>
  </sheetViews>
  <sheetFormatPr defaultColWidth="9.08984375" defaultRowHeight="15" x14ac:dyDescent="0.3"/>
  <cols>
    <col min="1" max="1" width="8.08984375" style="534" customWidth="1"/>
    <col min="2" max="2" width="18.36328125" style="533" customWidth="1"/>
    <col min="3" max="3" width="17.08984375" style="533" customWidth="1"/>
    <col min="4" max="4" width="19.6328125" style="533" customWidth="1"/>
    <col min="5" max="5" width="7.6328125" style="533" customWidth="1"/>
    <col min="6" max="6" width="10.6328125" style="534" customWidth="1"/>
    <col min="7" max="7" width="10" style="535" customWidth="1"/>
    <col min="8" max="8" width="11.6328125" style="536" customWidth="1"/>
    <col min="9" max="9" width="15.36328125" style="537" customWidth="1"/>
    <col min="10" max="16384" width="9.08984375" style="533"/>
  </cols>
  <sheetData>
    <row r="1" spans="1:9" ht="36" customHeight="1" x14ac:dyDescent="0.3">
      <c r="A1" s="532"/>
    </row>
    <row r="2" spans="1:9" x14ac:dyDescent="0.3">
      <c r="A2" s="532"/>
      <c r="B2" s="538" t="s">
        <v>770</v>
      </c>
    </row>
    <row r="3" spans="1:9" x14ac:dyDescent="0.3">
      <c r="B3" s="85" t="s">
        <v>778</v>
      </c>
      <c r="C3" s="166"/>
      <c r="D3" s="166"/>
      <c r="E3" s="167"/>
      <c r="F3" s="460"/>
      <c r="G3" s="172"/>
      <c r="I3" s="539"/>
    </row>
    <row r="4" spans="1:9" x14ac:dyDescent="0.3">
      <c r="B4" s="85"/>
      <c r="C4" s="166"/>
      <c r="D4" s="166"/>
      <c r="E4" s="167"/>
      <c r="F4" s="460"/>
      <c r="G4" s="172"/>
      <c r="I4" s="539"/>
    </row>
    <row r="5" spans="1:9" x14ac:dyDescent="0.3">
      <c r="A5" s="540" t="s">
        <v>51</v>
      </c>
      <c r="B5" s="730" t="s">
        <v>69</v>
      </c>
      <c r="C5" s="731"/>
      <c r="D5" s="731"/>
      <c r="E5" s="732"/>
      <c r="F5" s="540" t="s">
        <v>46</v>
      </c>
      <c r="G5" s="541" t="s">
        <v>482</v>
      </c>
      <c r="H5" s="542" t="s">
        <v>483</v>
      </c>
      <c r="I5" s="542" t="s">
        <v>484</v>
      </c>
    </row>
    <row r="6" spans="1:9" x14ac:dyDescent="0.3">
      <c r="A6" s="178"/>
      <c r="B6" s="85" t="s">
        <v>665</v>
      </c>
      <c r="C6" s="543"/>
      <c r="D6" s="543"/>
      <c r="E6" s="544"/>
      <c r="F6" s="545"/>
      <c r="G6" s="101"/>
      <c r="H6" s="546"/>
      <c r="I6" s="547"/>
    </row>
    <row r="7" spans="1:9" x14ac:dyDescent="0.3">
      <c r="A7" s="178"/>
      <c r="B7" s="138"/>
      <c r="C7" s="543"/>
      <c r="D7" s="543"/>
      <c r="E7" s="544"/>
      <c r="F7" s="545"/>
      <c r="G7" s="101"/>
      <c r="H7" s="546"/>
      <c r="I7" s="547"/>
    </row>
    <row r="8" spans="1:9" x14ac:dyDescent="0.3">
      <c r="A8" s="178"/>
      <c r="B8" s="85" t="s">
        <v>666</v>
      </c>
      <c r="C8" s="543"/>
      <c r="D8" s="543"/>
      <c r="E8" s="544"/>
      <c r="F8" s="545"/>
      <c r="G8" s="101"/>
      <c r="H8" s="546"/>
      <c r="I8" s="547"/>
    </row>
    <row r="9" spans="1:9" x14ac:dyDescent="0.3">
      <c r="A9" s="178"/>
      <c r="B9" s="85"/>
      <c r="C9" s="548"/>
      <c r="D9" s="543"/>
      <c r="E9" s="544"/>
      <c r="F9" s="549"/>
      <c r="G9" s="101"/>
      <c r="H9" s="550"/>
      <c r="I9" s="547"/>
    </row>
    <row r="10" spans="1:9" x14ac:dyDescent="0.3">
      <c r="A10" s="97" t="s">
        <v>47</v>
      </c>
      <c r="B10" s="179" t="s">
        <v>667</v>
      </c>
      <c r="C10" s="548"/>
      <c r="D10" s="543"/>
      <c r="E10" s="543"/>
      <c r="F10" s="551" t="s">
        <v>668</v>
      </c>
      <c r="G10" s="101">
        <f>(6*4)</f>
        <v>24</v>
      </c>
      <c r="H10" s="550"/>
      <c r="I10" s="547">
        <f>G10*H10</f>
        <v>0</v>
      </c>
    </row>
    <row r="11" spans="1:9" x14ac:dyDescent="0.3">
      <c r="A11" s="97" t="s">
        <v>75</v>
      </c>
      <c r="B11" s="179" t="s">
        <v>669</v>
      </c>
      <c r="C11" s="548"/>
      <c r="D11" s="543"/>
      <c r="E11" s="543"/>
      <c r="F11" s="101"/>
      <c r="G11" s="101"/>
      <c r="H11" s="550"/>
      <c r="I11" s="547"/>
    </row>
    <row r="12" spans="1:9" x14ac:dyDescent="0.3">
      <c r="A12" s="97"/>
      <c r="B12" s="179"/>
      <c r="C12" s="548"/>
      <c r="D12" s="543"/>
      <c r="E12" s="543"/>
      <c r="F12" s="101"/>
      <c r="G12" s="101"/>
      <c r="H12" s="550"/>
      <c r="I12" s="547"/>
    </row>
    <row r="13" spans="1:9" x14ac:dyDescent="0.3">
      <c r="A13" s="97" t="s">
        <v>48</v>
      </c>
      <c r="B13" s="179" t="s">
        <v>670</v>
      </c>
      <c r="C13" s="548"/>
      <c r="D13" s="543"/>
      <c r="E13" s="543"/>
      <c r="F13" s="101"/>
      <c r="G13" s="101"/>
      <c r="H13" s="550"/>
      <c r="I13" s="547"/>
    </row>
    <row r="14" spans="1:9" x14ac:dyDescent="0.3">
      <c r="A14" s="97"/>
      <c r="B14" s="179" t="s">
        <v>671</v>
      </c>
      <c r="C14" s="548"/>
      <c r="D14" s="543"/>
      <c r="E14" s="543"/>
      <c r="F14" s="101"/>
      <c r="G14" s="101"/>
      <c r="H14" s="550"/>
      <c r="I14" s="547"/>
    </row>
    <row r="15" spans="1:9" x14ac:dyDescent="0.3">
      <c r="A15" s="97"/>
      <c r="B15" s="179" t="s">
        <v>672</v>
      </c>
      <c r="C15" s="548"/>
      <c r="D15" s="543"/>
      <c r="E15" s="543"/>
      <c r="F15" s="101" t="s">
        <v>39</v>
      </c>
      <c r="G15" s="101">
        <v>1</v>
      </c>
      <c r="H15" s="550"/>
      <c r="I15" s="547">
        <f>G15*H15</f>
        <v>0</v>
      </c>
    </row>
    <row r="16" spans="1:9" ht="15.5" thickBot="1" x14ac:dyDescent="0.35">
      <c r="A16" s="97"/>
      <c r="B16" s="179"/>
      <c r="C16" s="548"/>
      <c r="D16" s="543"/>
      <c r="E16" s="543"/>
      <c r="F16" s="101"/>
      <c r="G16" s="101"/>
      <c r="H16" s="550"/>
      <c r="I16" s="547"/>
    </row>
    <row r="17" spans="1:9" ht="15.5" thickBot="1" x14ac:dyDescent="0.35">
      <c r="A17" s="552"/>
      <c r="B17" s="553" t="s">
        <v>554</v>
      </c>
      <c r="C17" s="554"/>
      <c r="D17" s="555"/>
      <c r="E17" s="555"/>
      <c r="F17" s="556" t="s">
        <v>673</v>
      </c>
      <c r="G17" s="557"/>
      <c r="H17" s="558"/>
      <c r="I17" s="559">
        <f>SUM(I10:I16)</f>
        <v>0</v>
      </c>
    </row>
    <row r="18" spans="1:9" x14ac:dyDescent="0.3">
      <c r="A18" s="97"/>
      <c r="B18" s="560"/>
      <c r="C18" s="548"/>
      <c r="D18" s="543"/>
      <c r="E18" s="543"/>
      <c r="F18" s="101"/>
      <c r="G18" s="101"/>
      <c r="H18" s="550"/>
      <c r="I18" s="561"/>
    </row>
    <row r="19" spans="1:9" x14ac:dyDescent="0.3">
      <c r="A19" s="97"/>
      <c r="B19" s="538" t="s">
        <v>674</v>
      </c>
      <c r="C19" s="548"/>
      <c r="D19" s="543"/>
      <c r="E19" s="543"/>
      <c r="F19" s="101"/>
      <c r="G19" s="101"/>
      <c r="H19" s="550"/>
      <c r="I19" s="547"/>
    </row>
    <row r="20" spans="1:9" x14ac:dyDescent="0.3">
      <c r="A20" s="97"/>
      <c r="B20" s="538"/>
      <c r="C20" s="548"/>
      <c r="D20" s="543"/>
      <c r="E20" s="543"/>
      <c r="F20" s="101"/>
      <c r="G20" s="101"/>
      <c r="H20" s="550"/>
      <c r="I20" s="547"/>
    </row>
    <row r="21" spans="1:9" x14ac:dyDescent="0.3">
      <c r="A21" s="97"/>
      <c r="B21" s="562" t="s">
        <v>675</v>
      </c>
      <c r="C21" s="543"/>
      <c r="D21" s="543"/>
      <c r="E21" s="543"/>
      <c r="F21" s="101"/>
      <c r="G21" s="101"/>
      <c r="H21" s="550"/>
      <c r="I21" s="547"/>
    </row>
    <row r="22" spans="1:9" x14ac:dyDescent="0.3">
      <c r="A22" s="97"/>
      <c r="B22" s="562" t="s">
        <v>676</v>
      </c>
      <c r="C22" s="543"/>
      <c r="D22" s="543"/>
      <c r="E22" s="543"/>
      <c r="F22" s="101"/>
      <c r="G22" s="101"/>
      <c r="H22" s="550"/>
      <c r="I22" s="547"/>
    </row>
    <row r="23" spans="1:9" x14ac:dyDescent="0.3">
      <c r="A23" s="97"/>
      <c r="B23" s="562"/>
      <c r="C23" s="543"/>
      <c r="D23" s="543"/>
      <c r="E23" s="543"/>
      <c r="F23" s="101"/>
      <c r="G23" s="101"/>
      <c r="H23" s="550"/>
      <c r="I23" s="547"/>
    </row>
    <row r="24" spans="1:9" x14ac:dyDescent="0.3">
      <c r="A24" s="97" t="s">
        <v>47</v>
      </c>
      <c r="B24" s="179" t="s">
        <v>677</v>
      </c>
      <c r="C24" s="543"/>
      <c r="D24" s="543"/>
      <c r="E24" s="543"/>
      <c r="F24" s="551" t="s">
        <v>678</v>
      </c>
      <c r="G24" s="101">
        <f>G10*0.2</f>
        <v>4.8000000000000007</v>
      </c>
      <c r="H24" s="550"/>
      <c r="I24" s="547">
        <f>G24*H24</f>
        <v>0</v>
      </c>
    </row>
    <row r="25" spans="1:9" x14ac:dyDescent="0.3">
      <c r="A25" s="97"/>
      <c r="B25" s="562"/>
      <c r="C25" s="543"/>
      <c r="D25" s="543"/>
      <c r="E25" s="543"/>
      <c r="F25" s="101"/>
      <c r="G25" s="101"/>
      <c r="H25" s="550"/>
      <c r="I25" s="547"/>
    </row>
    <row r="26" spans="1:9" x14ac:dyDescent="0.3">
      <c r="A26" s="97" t="s">
        <v>48</v>
      </c>
      <c r="B26" s="179" t="s">
        <v>679</v>
      </c>
      <c r="C26" s="543"/>
      <c r="D26" s="543"/>
      <c r="E26" s="543"/>
      <c r="F26" s="101"/>
      <c r="G26" s="101"/>
      <c r="H26" s="550"/>
      <c r="I26" s="547"/>
    </row>
    <row r="27" spans="1:9" x14ac:dyDescent="0.3">
      <c r="A27" s="97"/>
      <c r="B27" s="179" t="s">
        <v>680</v>
      </c>
      <c r="C27" s="543"/>
      <c r="D27" s="543"/>
      <c r="E27" s="543"/>
      <c r="F27" s="551" t="s">
        <v>678</v>
      </c>
      <c r="G27" s="101">
        <f>G24*0.1</f>
        <v>0.48000000000000009</v>
      </c>
      <c r="H27" s="550"/>
      <c r="I27" s="547">
        <f>G27*H27</f>
        <v>0</v>
      </c>
    </row>
    <row r="28" spans="1:9" x14ac:dyDescent="0.3">
      <c r="A28" s="97"/>
      <c r="B28" s="179"/>
      <c r="C28" s="543"/>
      <c r="D28" s="543"/>
      <c r="E28" s="543"/>
      <c r="F28" s="551"/>
      <c r="G28" s="101"/>
      <c r="H28" s="550"/>
      <c r="I28" s="547"/>
    </row>
    <row r="29" spans="1:9" x14ac:dyDescent="0.3">
      <c r="A29" s="97"/>
      <c r="B29" s="179" t="s">
        <v>681</v>
      </c>
      <c r="C29" s="543"/>
      <c r="D29" s="543"/>
      <c r="E29" s="543"/>
      <c r="F29" s="551" t="s">
        <v>678</v>
      </c>
      <c r="G29" s="101">
        <f>G10*0.3</f>
        <v>7.1999999999999993</v>
      </c>
      <c r="H29" s="550"/>
      <c r="I29" s="547">
        <f>G29*H29</f>
        <v>0</v>
      </c>
    </row>
    <row r="30" spans="1:9" x14ac:dyDescent="0.3">
      <c r="A30" s="97"/>
      <c r="B30" s="179"/>
      <c r="C30" s="543"/>
      <c r="D30" s="543"/>
      <c r="E30" s="543"/>
      <c r="F30" s="551"/>
      <c r="G30" s="101"/>
      <c r="H30" s="550"/>
      <c r="I30" s="547"/>
    </row>
    <row r="31" spans="1:9" x14ac:dyDescent="0.3">
      <c r="A31" s="97"/>
      <c r="B31" s="179"/>
      <c r="C31" s="543"/>
      <c r="D31" s="543"/>
      <c r="E31" s="543"/>
      <c r="F31" s="101"/>
      <c r="G31" s="101"/>
      <c r="H31" s="550"/>
      <c r="I31" s="547"/>
    </row>
    <row r="32" spans="1:9" x14ac:dyDescent="0.3">
      <c r="A32" s="97"/>
      <c r="B32" s="562" t="s">
        <v>682</v>
      </c>
      <c r="C32" s="543"/>
      <c r="D32" s="543"/>
      <c r="E32" s="543"/>
      <c r="F32" s="101"/>
      <c r="G32" s="101"/>
      <c r="H32" s="550"/>
      <c r="I32" s="547"/>
    </row>
    <row r="33" spans="1:9" x14ac:dyDescent="0.3">
      <c r="A33" s="97" t="s">
        <v>49</v>
      </c>
      <c r="B33" s="179" t="s">
        <v>683</v>
      </c>
      <c r="C33" s="543"/>
      <c r="D33" s="543"/>
      <c r="E33" s="543"/>
      <c r="F33" s="551" t="s">
        <v>678</v>
      </c>
      <c r="G33" s="101">
        <f>(0.3*0.3*0.3*1)*60</f>
        <v>1.6199999999999999</v>
      </c>
      <c r="H33" s="550"/>
      <c r="I33" s="547">
        <f>G33*H33</f>
        <v>0</v>
      </c>
    </row>
    <row r="34" spans="1:9" x14ac:dyDescent="0.3">
      <c r="A34" s="97"/>
      <c r="B34" s="179"/>
      <c r="C34" s="543"/>
      <c r="D34" s="543"/>
      <c r="E34" s="543"/>
      <c r="F34" s="101"/>
      <c r="G34" s="101"/>
      <c r="H34" s="550"/>
      <c r="I34" s="547"/>
    </row>
    <row r="35" spans="1:9" x14ac:dyDescent="0.3">
      <c r="A35" s="97"/>
      <c r="B35" s="562" t="s">
        <v>684</v>
      </c>
      <c r="C35" s="543"/>
      <c r="D35" s="543"/>
      <c r="E35" s="543"/>
      <c r="F35" s="101"/>
      <c r="G35" s="101"/>
      <c r="H35" s="550"/>
      <c r="I35" s="547"/>
    </row>
    <row r="36" spans="1:9" x14ac:dyDescent="0.3">
      <c r="A36" s="97"/>
      <c r="B36" s="562"/>
      <c r="C36" s="543"/>
      <c r="D36" s="543"/>
      <c r="E36" s="543"/>
      <c r="F36" s="101"/>
      <c r="G36" s="101"/>
      <c r="H36" s="550"/>
      <c r="I36" s="547"/>
    </row>
    <row r="37" spans="1:9" x14ac:dyDescent="0.3">
      <c r="A37" s="97" t="s">
        <v>73</v>
      </c>
      <c r="B37" s="179" t="s">
        <v>685</v>
      </c>
      <c r="C37" s="543"/>
      <c r="D37" s="543"/>
      <c r="E37" s="543"/>
      <c r="F37" s="101"/>
      <c r="G37" s="101"/>
      <c r="H37" s="550"/>
      <c r="I37" s="547"/>
    </row>
    <row r="38" spans="1:9" x14ac:dyDescent="0.3">
      <c r="A38" s="97"/>
      <c r="B38" s="179" t="s">
        <v>686</v>
      </c>
      <c r="C38" s="543"/>
      <c r="D38" s="543"/>
      <c r="E38" s="543"/>
      <c r="F38" s="101" t="s">
        <v>3</v>
      </c>
      <c r="G38" s="101">
        <v>1</v>
      </c>
      <c r="H38" s="550"/>
      <c r="I38" s="547">
        <f>G38*H38</f>
        <v>0</v>
      </c>
    </row>
    <row r="39" spans="1:9" x14ac:dyDescent="0.3">
      <c r="A39" s="97"/>
      <c r="B39" s="179"/>
      <c r="C39" s="543"/>
      <c r="D39" s="543"/>
      <c r="E39" s="543"/>
      <c r="F39" s="101"/>
      <c r="G39" s="101"/>
      <c r="H39" s="550"/>
      <c r="I39" s="547"/>
    </row>
    <row r="40" spans="1:9" x14ac:dyDescent="0.3">
      <c r="A40" s="97"/>
      <c r="B40" s="562" t="s">
        <v>687</v>
      </c>
      <c r="C40" s="543"/>
      <c r="D40" s="543"/>
      <c r="E40" s="543"/>
      <c r="F40" s="101"/>
      <c r="G40" s="101"/>
      <c r="H40" s="550"/>
      <c r="I40" s="547"/>
    </row>
    <row r="41" spans="1:9" x14ac:dyDescent="0.3">
      <c r="A41" s="97"/>
      <c r="B41" s="179"/>
      <c r="C41" s="543"/>
      <c r="D41" s="543"/>
      <c r="E41" s="543"/>
      <c r="F41" s="101"/>
      <c r="G41" s="101"/>
      <c r="H41" s="550"/>
      <c r="I41" s="547"/>
    </row>
    <row r="42" spans="1:9" x14ac:dyDescent="0.3">
      <c r="A42" s="97" t="s">
        <v>74</v>
      </c>
      <c r="B42" s="179" t="s">
        <v>688</v>
      </c>
      <c r="C42" s="543"/>
      <c r="D42" s="543"/>
      <c r="E42" s="543"/>
      <c r="F42" s="101"/>
      <c r="G42" s="101"/>
      <c r="H42" s="550"/>
      <c r="I42" s="547"/>
    </row>
    <row r="43" spans="1:9" x14ac:dyDescent="0.3">
      <c r="A43" s="97"/>
      <c r="B43" s="179" t="s">
        <v>689</v>
      </c>
      <c r="C43" s="543"/>
      <c r="D43" s="543"/>
      <c r="E43" s="543"/>
      <c r="F43" s="551" t="s">
        <v>678</v>
      </c>
      <c r="G43" s="101">
        <f>G33*0.3</f>
        <v>0.48599999999999993</v>
      </c>
      <c r="H43" s="550"/>
      <c r="I43" s="547">
        <f>G43*H43</f>
        <v>0</v>
      </c>
    </row>
    <row r="44" spans="1:9" x14ac:dyDescent="0.3">
      <c r="A44" s="97"/>
      <c r="B44" s="179"/>
      <c r="C44" s="543"/>
      <c r="D44" s="543"/>
      <c r="E44" s="543"/>
      <c r="F44" s="101"/>
      <c r="G44" s="101"/>
      <c r="H44" s="550"/>
      <c r="I44" s="547"/>
    </row>
    <row r="45" spans="1:9" x14ac:dyDescent="0.3">
      <c r="A45" s="97" t="s">
        <v>76</v>
      </c>
      <c r="B45" s="179" t="s">
        <v>690</v>
      </c>
      <c r="C45" s="543"/>
      <c r="D45" s="543"/>
      <c r="E45" s="543"/>
      <c r="F45" s="101"/>
      <c r="G45" s="101"/>
      <c r="H45" s="550"/>
      <c r="I45" s="547"/>
    </row>
    <row r="46" spans="1:9" x14ac:dyDescent="0.3">
      <c r="A46" s="97"/>
      <c r="B46" s="179" t="s">
        <v>691</v>
      </c>
      <c r="C46" s="543"/>
      <c r="D46" s="543"/>
      <c r="E46" s="543"/>
      <c r="F46" s="101"/>
      <c r="G46" s="101"/>
      <c r="H46" s="550"/>
      <c r="I46" s="547"/>
    </row>
    <row r="47" spans="1:9" x14ac:dyDescent="0.3">
      <c r="A47" s="97"/>
      <c r="B47" s="179" t="s">
        <v>692</v>
      </c>
      <c r="C47" s="543"/>
      <c r="D47" s="543"/>
      <c r="E47" s="543"/>
      <c r="F47" s="551" t="s">
        <v>678</v>
      </c>
      <c r="G47" s="101">
        <f>G33-G43</f>
        <v>1.1339999999999999</v>
      </c>
      <c r="H47" s="550"/>
      <c r="I47" s="547">
        <f>G47*H47</f>
        <v>0</v>
      </c>
    </row>
    <row r="48" spans="1:9" x14ac:dyDescent="0.3">
      <c r="A48" s="97"/>
      <c r="B48" s="179"/>
      <c r="C48" s="543"/>
      <c r="D48" s="543"/>
      <c r="E48" s="543"/>
      <c r="F48" s="101"/>
      <c r="G48" s="101"/>
      <c r="H48" s="550"/>
      <c r="I48" s="547"/>
    </row>
    <row r="49" spans="1:9" x14ac:dyDescent="0.3">
      <c r="A49" s="97"/>
      <c r="B49" s="562" t="s">
        <v>693</v>
      </c>
      <c r="C49" s="543"/>
      <c r="D49" s="543"/>
      <c r="E49" s="543"/>
      <c r="F49" s="101"/>
      <c r="G49" s="101"/>
      <c r="H49" s="550"/>
      <c r="I49" s="547"/>
    </row>
    <row r="50" spans="1:9" x14ac:dyDescent="0.3">
      <c r="A50" s="97"/>
      <c r="B50" s="563"/>
      <c r="C50" s="543"/>
      <c r="D50" s="543"/>
      <c r="E50" s="543"/>
      <c r="F50" s="101"/>
      <c r="G50" s="101"/>
      <c r="H50" s="550"/>
      <c r="I50" s="547"/>
    </row>
    <row r="51" spans="1:9" x14ac:dyDescent="0.3">
      <c r="A51" s="97" t="s">
        <v>77</v>
      </c>
      <c r="B51" s="179" t="s">
        <v>694</v>
      </c>
      <c r="C51" s="543"/>
      <c r="D51" s="543"/>
      <c r="E51" s="543"/>
      <c r="F51" s="101"/>
      <c r="G51" s="101"/>
      <c r="H51" s="550"/>
      <c r="I51" s="547"/>
    </row>
    <row r="52" spans="1:9" x14ac:dyDescent="0.3">
      <c r="A52" s="97"/>
      <c r="B52" s="179" t="s">
        <v>695</v>
      </c>
      <c r="C52" s="543"/>
      <c r="D52" s="543"/>
      <c r="E52" s="543"/>
      <c r="F52" s="551" t="s">
        <v>668</v>
      </c>
      <c r="G52" s="101">
        <f>G24*0.3</f>
        <v>1.4400000000000002</v>
      </c>
      <c r="H52" s="550"/>
      <c r="I52" s="547">
        <f>G52*H52</f>
        <v>0</v>
      </c>
    </row>
    <row r="53" spans="1:9" x14ac:dyDescent="0.3">
      <c r="A53" s="97"/>
      <c r="B53" s="179"/>
      <c r="C53" s="543"/>
      <c r="D53" s="543"/>
      <c r="E53" s="543"/>
      <c r="F53" s="101"/>
      <c r="G53" s="101"/>
      <c r="H53" s="550"/>
      <c r="I53" s="547"/>
    </row>
    <row r="54" spans="1:9" x14ac:dyDescent="0.3">
      <c r="A54" s="97" t="s">
        <v>78</v>
      </c>
      <c r="B54" s="179" t="s">
        <v>696</v>
      </c>
      <c r="C54" s="543"/>
      <c r="D54" s="543"/>
      <c r="E54" s="543"/>
      <c r="F54" s="551" t="s">
        <v>668</v>
      </c>
      <c r="G54" s="101">
        <f>5*3</f>
        <v>15</v>
      </c>
      <c r="H54" s="550"/>
      <c r="I54" s="547">
        <f>G54*H54</f>
        <v>0</v>
      </c>
    </row>
    <row r="55" spans="1:9" x14ac:dyDescent="0.3">
      <c r="A55" s="97"/>
      <c r="B55" s="179" t="s">
        <v>697</v>
      </c>
      <c r="C55" s="543"/>
      <c r="D55" s="543"/>
      <c r="E55" s="543"/>
      <c r="F55" s="101"/>
      <c r="G55" s="101"/>
      <c r="H55" s="550"/>
      <c r="I55" s="547"/>
    </row>
    <row r="56" spans="1:9" x14ac:dyDescent="0.3">
      <c r="A56" s="97"/>
      <c r="B56" s="179"/>
      <c r="C56" s="543"/>
      <c r="D56" s="543"/>
      <c r="E56" s="543"/>
      <c r="F56" s="101"/>
      <c r="G56" s="101"/>
      <c r="H56" s="550"/>
      <c r="I56" s="547"/>
    </row>
    <row r="57" spans="1:9" x14ac:dyDescent="0.3">
      <c r="A57" s="97"/>
      <c r="B57" s="562" t="s">
        <v>698</v>
      </c>
      <c r="C57" s="543"/>
      <c r="D57" s="543"/>
      <c r="E57" s="543"/>
      <c r="F57" s="101"/>
      <c r="G57" s="101"/>
      <c r="H57" s="550"/>
      <c r="I57" s="547"/>
    </row>
    <row r="58" spans="1:9" x14ac:dyDescent="0.3">
      <c r="A58" s="97"/>
      <c r="B58" s="563"/>
      <c r="C58" s="543"/>
      <c r="D58" s="543"/>
      <c r="E58" s="543"/>
      <c r="F58" s="101"/>
      <c r="G58" s="101"/>
      <c r="H58" s="550"/>
      <c r="I58" s="547"/>
    </row>
    <row r="59" spans="1:9" x14ac:dyDescent="0.3">
      <c r="A59" s="97" t="s">
        <v>79</v>
      </c>
      <c r="B59" s="179" t="s">
        <v>699</v>
      </c>
      <c r="C59" s="543"/>
      <c r="D59" s="543"/>
      <c r="E59" s="543"/>
      <c r="F59" s="101"/>
      <c r="G59" s="101"/>
      <c r="H59" s="550"/>
      <c r="I59" s="547"/>
    </row>
    <row r="60" spans="1:9" x14ac:dyDescent="0.3">
      <c r="A60" s="97"/>
      <c r="B60" s="179" t="s">
        <v>700</v>
      </c>
      <c r="C60" s="543"/>
      <c r="D60" s="543"/>
      <c r="E60" s="543"/>
      <c r="F60" s="101"/>
      <c r="G60" s="101"/>
      <c r="H60" s="550"/>
      <c r="I60" s="547"/>
    </row>
    <row r="61" spans="1:9" x14ac:dyDescent="0.3">
      <c r="A61" s="97"/>
      <c r="B61" s="179" t="s">
        <v>701</v>
      </c>
      <c r="C61" s="543"/>
      <c r="D61" s="543"/>
      <c r="E61" s="543"/>
      <c r="F61" s="551" t="s">
        <v>668</v>
      </c>
      <c r="G61" s="101">
        <f>G54</f>
        <v>15</v>
      </c>
      <c r="H61" s="550"/>
      <c r="I61" s="547">
        <f>G61*H61</f>
        <v>0</v>
      </c>
    </row>
    <row r="62" spans="1:9" x14ac:dyDescent="0.3">
      <c r="A62" s="97"/>
      <c r="B62" s="179"/>
      <c r="C62" s="543"/>
      <c r="D62" s="543"/>
      <c r="E62" s="543"/>
      <c r="F62" s="101"/>
      <c r="G62" s="101"/>
      <c r="H62" s="550"/>
      <c r="I62" s="547"/>
    </row>
    <row r="63" spans="1:9" x14ac:dyDescent="0.3">
      <c r="A63" s="97"/>
      <c r="B63" s="562" t="s">
        <v>702</v>
      </c>
      <c r="C63" s="564"/>
      <c r="D63" s="543"/>
      <c r="E63" s="543"/>
      <c r="F63" s="101"/>
      <c r="G63" s="565"/>
      <c r="H63" s="550"/>
      <c r="I63" s="547"/>
    </row>
    <row r="64" spans="1:9" x14ac:dyDescent="0.3">
      <c r="A64" s="97"/>
      <c r="B64" s="179"/>
      <c r="C64" s="543"/>
      <c r="D64" s="543"/>
      <c r="E64" s="543"/>
      <c r="F64" s="101"/>
      <c r="G64" s="101"/>
      <c r="H64" s="550"/>
      <c r="I64" s="547"/>
    </row>
    <row r="65" spans="1:9" x14ac:dyDescent="0.3">
      <c r="A65" s="97" t="s">
        <v>79</v>
      </c>
      <c r="B65" s="179" t="s">
        <v>703</v>
      </c>
      <c r="C65" s="543"/>
      <c r="D65" s="543"/>
      <c r="E65" s="543"/>
      <c r="F65" s="101"/>
      <c r="G65" s="101"/>
      <c r="H65" s="550"/>
      <c r="I65" s="547"/>
    </row>
    <row r="66" spans="1:9" x14ac:dyDescent="0.3">
      <c r="A66" s="97"/>
      <c r="B66" s="179" t="s">
        <v>704</v>
      </c>
      <c r="C66" s="543"/>
      <c r="D66" s="543"/>
      <c r="E66" s="543"/>
      <c r="F66" s="101"/>
      <c r="G66" s="101"/>
      <c r="H66" s="550"/>
      <c r="I66" s="547"/>
    </row>
    <row r="67" spans="1:9" x14ac:dyDescent="0.3">
      <c r="A67" s="97"/>
      <c r="B67" s="179" t="s">
        <v>705</v>
      </c>
      <c r="C67" s="543"/>
      <c r="D67" s="543"/>
      <c r="E67" s="543"/>
      <c r="F67" s="101"/>
      <c r="G67" s="101"/>
      <c r="H67" s="550"/>
      <c r="I67" s="547"/>
    </row>
    <row r="68" spans="1:9" x14ac:dyDescent="0.3">
      <c r="A68" s="97"/>
      <c r="B68" s="179" t="s">
        <v>706</v>
      </c>
      <c r="C68" s="543"/>
      <c r="D68" s="543"/>
      <c r="E68" s="543"/>
      <c r="F68" s="551" t="s">
        <v>668</v>
      </c>
      <c r="G68" s="101">
        <f>G61</f>
        <v>15</v>
      </c>
      <c r="H68" s="550"/>
      <c r="I68" s="547">
        <f>G68*H68</f>
        <v>0</v>
      </c>
    </row>
    <row r="69" spans="1:9" x14ac:dyDescent="0.3">
      <c r="A69" s="97"/>
      <c r="B69" s="179"/>
      <c r="C69" s="543"/>
      <c r="D69" s="543"/>
      <c r="E69" s="543"/>
      <c r="F69" s="101"/>
      <c r="G69" s="101"/>
      <c r="H69" s="550"/>
      <c r="I69" s="566"/>
    </row>
    <row r="70" spans="1:9" x14ac:dyDescent="0.3">
      <c r="A70" s="97"/>
      <c r="B70" s="560" t="s">
        <v>554</v>
      </c>
      <c r="C70" s="548"/>
      <c r="D70" s="543"/>
      <c r="E70" s="543"/>
      <c r="F70" s="565" t="s">
        <v>673</v>
      </c>
      <c r="G70" s="101"/>
      <c r="H70" s="550"/>
      <c r="I70" s="561">
        <f>SUM(I24:I69)</f>
        <v>0</v>
      </c>
    </row>
    <row r="71" spans="1:9" x14ac:dyDescent="0.3">
      <c r="A71" s="567"/>
      <c r="B71" s="568"/>
      <c r="C71" s="569"/>
      <c r="D71" s="569"/>
      <c r="E71" s="569"/>
      <c r="F71" s="570"/>
      <c r="G71" s="570"/>
      <c r="H71" s="571"/>
      <c r="I71" s="572"/>
    </row>
    <row r="72" spans="1:9" x14ac:dyDescent="0.3">
      <c r="A72" s="97"/>
      <c r="B72" s="538" t="s">
        <v>707</v>
      </c>
      <c r="C72" s="543"/>
      <c r="D72" s="543"/>
      <c r="E72" s="543"/>
      <c r="F72" s="101"/>
      <c r="G72" s="101"/>
      <c r="H72" s="573"/>
      <c r="I72" s="547"/>
    </row>
    <row r="73" spans="1:9" x14ac:dyDescent="0.3">
      <c r="A73" s="97"/>
      <c r="B73" s="538"/>
      <c r="C73" s="543"/>
      <c r="D73" s="543"/>
      <c r="E73" s="543"/>
      <c r="F73" s="101"/>
      <c r="G73" s="101"/>
      <c r="H73" s="573"/>
      <c r="I73" s="547"/>
    </row>
    <row r="74" spans="1:9" x14ac:dyDescent="0.3">
      <c r="A74" s="97"/>
      <c r="B74" s="562" t="s">
        <v>708</v>
      </c>
      <c r="C74" s="543"/>
      <c r="D74" s="543"/>
      <c r="E74" s="543"/>
      <c r="F74" s="101"/>
      <c r="G74" s="101"/>
      <c r="H74" s="573"/>
      <c r="I74" s="547"/>
    </row>
    <row r="75" spans="1:9" x14ac:dyDescent="0.3">
      <c r="A75" s="97"/>
      <c r="B75" s="562" t="s">
        <v>709</v>
      </c>
      <c r="C75" s="543"/>
      <c r="D75" s="543"/>
      <c r="E75" s="543"/>
      <c r="F75" s="101"/>
      <c r="G75" s="101"/>
      <c r="H75" s="573"/>
      <c r="I75" s="547"/>
    </row>
    <row r="76" spans="1:9" x14ac:dyDescent="0.3">
      <c r="A76" s="97"/>
      <c r="B76" s="562" t="s">
        <v>710</v>
      </c>
      <c r="C76" s="543"/>
      <c r="D76" s="543"/>
      <c r="E76" s="543"/>
      <c r="F76" s="101"/>
      <c r="G76" s="101"/>
      <c r="H76" s="573"/>
      <c r="I76" s="547"/>
    </row>
    <row r="77" spans="1:9" x14ac:dyDescent="0.3">
      <c r="A77" s="97"/>
      <c r="B77" s="562" t="s">
        <v>711</v>
      </c>
      <c r="C77" s="543"/>
      <c r="D77" s="543"/>
      <c r="E77" s="543"/>
      <c r="F77" s="101"/>
      <c r="G77" s="101"/>
      <c r="H77" s="573"/>
      <c r="I77" s="547"/>
    </row>
    <row r="78" spans="1:9" x14ac:dyDescent="0.3">
      <c r="A78" s="97"/>
      <c r="B78" s="179"/>
      <c r="C78" s="543"/>
      <c r="D78" s="543"/>
      <c r="E78" s="543"/>
      <c r="F78" s="101"/>
      <c r="G78" s="101"/>
      <c r="H78" s="573"/>
      <c r="I78" s="547"/>
    </row>
    <row r="79" spans="1:9" x14ac:dyDescent="0.3">
      <c r="A79" s="97" t="s">
        <v>47</v>
      </c>
      <c r="B79" s="179" t="s">
        <v>712</v>
      </c>
      <c r="C79" s="543"/>
      <c r="D79" s="543"/>
      <c r="E79" s="543"/>
      <c r="F79" s="101"/>
      <c r="G79" s="101"/>
      <c r="H79" s="573"/>
      <c r="I79" s="547"/>
    </row>
    <row r="80" spans="1:9" x14ac:dyDescent="0.3">
      <c r="A80" s="97"/>
      <c r="B80" s="179"/>
      <c r="C80" s="543"/>
      <c r="D80" s="543"/>
      <c r="E80" s="543"/>
      <c r="F80" s="101"/>
      <c r="G80" s="101"/>
      <c r="H80" s="573"/>
      <c r="I80" s="547"/>
    </row>
    <row r="81" spans="1:9" x14ac:dyDescent="0.3">
      <c r="A81" s="97"/>
      <c r="B81" s="562" t="s">
        <v>713</v>
      </c>
      <c r="C81" s="543"/>
      <c r="D81" s="543"/>
      <c r="E81" s="543"/>
      <c r="F81" s="101"/>
      <c r="G81" s="101"/>
      <c r="H81" s="573"/>
      <c r="I81" s="547"/>
    </row>
    <row r="82" spans="1:9" x14ac:dyDescent="0.3">
      <c r="A82" s="97"/>
      <c r="B82" s="179" t="s">
        <v>714</v>
      </c>
      <c r="C82" s="543"/>
      <c r="D82" s="543"/>
      <c r="E82" s="543"/>
      <c r="F82" s="101" t="s">
        <v>32</v>
      </c>
      <c r="G82" s="101">
        <f>1.5*15</f>
        <v>22.5</v>
      </c>
      <c r="H82" s="573"/>
      <c r="I82" s="547">
        <f>G82*H82</f>
        <v>0</v>
      </c>
    </row>
    <row r="83" spans="1:9" x14ac:dyDescent="0.3">
      <c r="A83" s="97"/>
      <c r="B83" s="179"/>
      <c r="C83" s="543"/>
      <c r="D83" s="543"/>
      <c r="E83" s="543"/>
      <c r="F83" s="101"/>
      <c r="G83" s="101"/>
      <c r="H83" s="573"/>
      <c r="I83" s="547"/>
    </row>
    <row r="84" spans="1:9" x14ac:dyDescent="0.3">
      <c r="A84" s="97"/>
      <c r="B84" s="562" t="s">
        <v>715</v>
      </c>
      <c r="C84" s="543"/>
      <c r="D84" s="543"/>
      <c r="E84" s="543"/>
      <c r="F84" s="101"/>
      <c r="G84" s="101"/>
      <c r="H84" s="573"/>
      <c r="I84" s="547"/>
    </row>
    <row r="85" spans="1:9" x14ac:dyDescent="0.3">
      <c r="A85" s="97"/>
      <c r="B85" s="179" t="s">
        <v>716</v>
      </c>
      <c r="C85" s="543"/>
      <c r="D85" s="543"/>
      <c r="E85" s="543"/>
      <c r="F85" s="101" t="s">
        <v>32</v>
      </c>
      <c r="G85" s="101">
        <f>4.7*6</f>
        <v>28.200000000000003</v>
      </c>
      <c r="H85" s="573"/>
      <c r="I85" s="547">
        <f>G85*H85</f>
        <v>0</v>
      </c>
    </row>
    <row r="86" spans="1:9" x14ac:dyDescent="0.3">
      <c r="A86" s="97"/>
      <c r="C86" s="543"/>
      <c r="D86" s="543"/>
      <c r="E86" s="543"/>
      <c r="F86" s="101"/>
      <c r="G86" s="101"/>
      <c r="H86" s="573"/>
      <c r="I86" s="547"/>
    </row>
    <row r="87" spans="1:9" x14ac:dyDescent="0.3">
      <c r="A87" s="97"/>
      <c r="B87" s="179" t="s">
        <v>717</v>
      </c>
      <c r="C87" s="543"/>
      <c r="D87" s="543"/>
      <c r="E87" s="543"/>
      <c r="F87" s="101" t="s">
        <v>32</v>
      </c>
      <c r="G87" s="101">
        <f>2.5*10</f>
        <v>25</v>
      </c>
      <c r="H87" s="573"/>
      <c r="I87" s="547">
        <f>G87*H87</f>
        <v>0</v>
      </c>
    </row>
    <row r="88" spans="1:9" x14ac:dyDescent="0.3">
      <c r="A88" s="97"/>
      <c r="B88" s="179"/>
      <c r="C88" s="543"/>
      <c r="D88" s="543"/>
      <c r="E88" s="543"/>
      <c r="F88" s="101"/>
      <c r="G88" s="101"/>
      <c r="H88" s="573"/>
      <c r="I88" s="547"/>
    </row>
    <row r="89" spans="1:9" x14ac:dyDescent="0.3">
      <c r="A89" s="97" t="s">
        <v>48</v>
      </c>
      <c r="B89" s="179" t="s">
        <v>718</v>
      </c>
      <c r="C89" s="543"/>
      <c r="D89" s="543"/>
      <c r="E89" s="543"/>
      <c r="F89" s="101"/>
      <c r="G89" s="101"/>
      <c r="H89" s="573"/>
      <c r="I89" s="547"/>
    </row>
    <row r="90" spans="1:9" x14ac:dyDescent="0.3">
      <c r="A90" s="97"/>
      <c r="B90" s="179"/>
      <c r="C90" s="543"/>
      <c r="D90" s="543"/>
      <c r="E90" s="543"/>
      <c r="F90" s="101"/>
      <c r="G90" s="101"/>
      <c r="H90" s="573"/>
      <c r="I90" s="547"/>
    </row>
    <row r="91" spans="1:9" x14ac:dyDescent="0.3">
      <c r="A91" s="97"/>
      <c r="B91" s="562" t="s">
        <v>719</v>
      </c>
      <c r="C91" s="543"/>
      <c r="D91" s="543"/>
      <c r="E91" s="543"/>
      <c r="F91" s="101"/>
      <c r="G91" s="101"/>
      <c r="H91" s="573"/>
      <c r="I91" s="547"/>
    </row>
    <row r="92" spans="1:9" x14ac:dyDescent="0.3">
      <c r="A92" s="97"/>
      <c r="B92" s="179" t="s">
        <v>720</v>
      </c>
      <c r="C92" s="543"/>
      <c r="D92" s="543"/>
      <c r="E92" s="543"/>
      <c r="F92" s="101" t="s">
        <v>32</v>
      </c>
      <c r="G92" s="101">
        <f>2.5*12</f>
        <v>30</v>
      </c>
      <c r="H92" s="573"/>
      <c r="I92" s="547">
        <f>G92*H92</f>
        <v>0</v>
      </c>
    </row>
    <row r="93" spans="1:9" x14ac:dyDescent="0.3">
      <c r="A93" s="97"/>
      <c r="B93" s="179"/>
      <c r="C93" s="543"/>
      <c r="D93" s="543"/>
      <c r="E93" s="543"/>
      <c r="F93" s="101"/>
      <c r="G93" s="101"/>
      <c r="H93" s="573"/>
      <c r="I93" s="547"/>
    </row>
    <row r="94" spans="1:9" x14ac:dyDescent="0.3">
      <c r="A94" s="97"/>
      <c r="B94" s="179" t="s">
        <v>721</v>
      </c>
      <c r="C94" s="543"/>
      <c r="D94" s="543"/>
      <c r="E94" s="543"/>
      <c r="F94" s="101" t="s">
        <v>32</v>
      </c>
      <c r="G94" s="101">
        <v>16</v>
      </c>
      <c r="H94" s="573"/>
      <c r="I94" s="547">
        <f>G94*H94</f>
        <v>0</v>
      </c>
    </row>
    <row r="95" spans="1:9" x14ac:dyDescent="0.3">
      <c r="A95" s="97"/>
      <c r="B95" s="179"/>
      <c r="C95" s="543"/>
      <c r="D95" s="543"/>
      <c r="E95" s="543"/>
      <c r="F95" s="101"/>
      <c r="G95" s="101"/>
      <c r="H95" s="573"/>
      <c r="I95" s="547"/>
    </row>
    <row r="96" spans="1:9" x14ac:dyDescent="0.3">
      <c r="A96" s="97"/>
      <c r="B96" s="560" t="s">
        <v>554</v>
      </c>
      <c r="C96" s="548"/>
      <c r="D96" s="543"/>
      <c r="E96" s="543"/>
      <c r="F96" s="565" t="s">
        <v>673</v>
      </c>
      <c r="G96" s="101"/>
      <c r="H96" s="550"/>
      <c r="I96" s="561">
        <f>SUM(I63:I95)</f>
        <v>0</v>
      </c>
    </row>
    <row r="97" spans="1:9" x14ac:dyDescent="0.3">
      <c r="A97" s="97"/>
      <c r="B97" s="560"/>
      <c r="C97" s="543"/>
      <c r="D97" s="543"/>
      <c r="E97" s="543"/>
      <c r="F97" s="101"/>
      <c r="G97" s="101"/>
      <c r="H97" s="573"/>
      <c r="I97" s="547"/>
    </row>
    <row r="98" spans="1:9" x14ac:dyDescent="0.3">
      <c r="A98" s="97"/>
      <c r="B98" s="538" t="s">
        <v>722</v>
      </c>
      <c r="C98" s="543"/>
      <c r="D98" s="543"/>
      <c r="E98" s="543"/>
      <c r="F98" s="101"/>
      <c r="G98" s="101"/>
      <c r="H98" s="573"/>
      <c r="I98" s="547"/>
    </row>
    <row r="99" spans="1:9" x14ac:dyDescent="0.3">
      <c r="A99" s="97"/>
      <c r="B99" s="538"/>
      <c r="C99" s="543"/>
      <c r="D99" s="543"/>
      <c r="E99" s="543"/>
      <c r="F99" s="101"/>
      <c r="G99" s="101"/>
      <c r="H99" s="573"/>
      <c r="I99" s="547"/>
    </row>
    <row r="100" spans="1:9" x14ac:dyDescent="0.3">
      <c r="A100" s="97"/>
      <c r="B100" s="562" t="s">
        <v>723</v>
      </c>
      <c r="C100" s="543"/>
      <c r="D100" s="543"/>
      <c r="E100" s="543"/>
      <c r="F100" s="101"/>
      <c r="G100" s="101"/>
      <c r="H100" s="550"/>
      <c r="I100" s="547"/>
    </row>
    <row r="101" spans="1:9" x14ac:dyDescent="0.3">
      <c r="A101" s="97"/>
      <c r="B101" s="179"/>
      <c r="C101" s="543"/>
      <c r="D101" s="543"/>
      <c r="E101" s="543"/>
      <c r="F101" s="101"/>
      <c r="G101" s="101"/>
      <c r="H101" s="550"/>
      <c r="I101" s="547"/>
    </row>
    <row r="102" spans="1:9" x14ac:dyDescent="0.3">
      <c r="A102" s="97" t="s">
        <v>47</v>
      </c>
      <c r="B102" s="179" t="s">
        <v>724</v>
      </c>
      <c r="C102" s="543"/>
      <c r="D102" s="543"/>
      <c r="E102" s="543"/>
      <c r="F102" s="551" t="s">
        <v>678</v>
      </c>
      <c r="G102" s="101">
        <f>G68*0.1</f>
        <v>1.5</v>
      </c>
      <c r="H102" s="550"/>
      <c r="I102" s="547">
        <f>G102*H102</f>
        <v>0</v>
      </c>
    </row>
    <row r="103" spans="1:9" x14ac:dyDescent="0.3">
      <c r="A103" s="97"/>
      <c r="B103" s="179"/>
      <c r="C103" s="543"/>
      <c r="D103" s="543"/>
      <c r="E103" s="543"/>
      <c r="F103" s="551"/>
      <c r="G103" s="101"/>
      <c r="H103" s="573"/>
      <c r="I103" s="547"/>
    </row>
    <row r="104" spans="1:9" x14ac:dyDescent="0.3">
      <c r="A104" s="97" t="s">
        <v>48</v>
      </c>
      <c r="B104" s="179" t="s">
        <v>725</v>
      </c>
      <c r="C104" s="543"/>
      <c r="D104" s="543"/>
      <c r="E104" s="543"/>
      <c r="F104" s="551" t="s">
        <v>678</v>
      </c>
      <c r="G104" s="101">
        <f>(0.3*0.3*0.1)*15</f>
        <v>0.13499999999999998</v>
      </c>
      <c r="H104" s="550"/>
      <c r="I104" s="547">
        <f>G104*H104</f>
        <v>0</v>
      </c>
    </row>
    <row r="105" spans="1:9" x14ac:dyDescent="0.3">
      <c r="A105" s="97"/>
      <c r="B105" s="538"/>
      <c r="C105" s="543"/>
      <c r="D105" s="543"/>
      <c r="E105" s="543"/>
      <c r="F105" s="101"/>
      <c r="G105" s="101"/>
      <c r="H105" s="573"/>
      <c r="I105" s="547"/>
    </row>
    <row r="106" spans="1:9" x14ac:dyDescent="0.3">
      <c r="A106" s="97"/>
      <c r="B106" s="562" t="s">
        <v>726</v>
      </c>
      <c r="C106" s="543"/>
      <c r="D106" s="543"/>
      <c r="E106" s="543"/>
      <c r="F106" s="101"/>
      <c r="G106" s="101"/>
      <c r="H106" s="550"/>
      <c r="I106" s="547"/>
    </row>
    <row r="107" spans="1:9" x14ac:dyDescent="0.3">
      <c r="A107" s="97"/>
      <c r="B107" s="562" t="s">
        <v>727</v>
      </c>
      <c r="C107" s="543"/>
      <c r="D107" s="543"/>
      <c r="E107" s="543"/>
      <c r="F107" s="101"/>
      <c r="G107" s="101"/>
      <c r="H107" s="550"/>
      <c r="I107" s="547"/>
    </row>
    <row r="108" spans="1:9" x14ac:dyDescent="0.3">
      <c r="A108" s="97"/>
      <c r="B108" s="562"/>
      <c r="C108" s="543"/>
      <c r="D108" s="543"/>
      <c r="E108" s="543"/>
      <c r="F108" s="101"/>
      <c r="G108" s="101"/>
      <c r="H108" s="550"/>
      <c r="I108" s="547"/>
    </row>
    <row r="109" spans="1:9" x14ac:dyDescent="0.3">
      <c r="A109" s="97"/>
      <c r="B109" s="562" t="s">
        <v>728</v>
      </c>
      <c r="C109" s="543"/>
      <c r="D109" s="543"/>
      <c r="E109" s="543"/>
      <c r="F109" s="101"/>
      <c r="G109" s="101"/>
      <c r="H109" s="550"/>
      <c r="I109" s="547"/>
    </row>
    <row r="110" spans="1:9" x14ac:dyDescent="0.3">
      <c r="A110" s="97"/>
      <c r="B110" s="179"/>
      <c r="C110" s="543"/>
      <c r="D110" s="543"/>
      <c r="E110" s="543"/>
      <c r="F110" s="101"/>
      <c r="G110" s="101"/>
      <c r="H110" s="550"/>
      <c r="I110" s="547"/>
    </row>
    <row r="111" spans="1:9" x14ac:dyDescent="0.3">
      <c r="A111" s="97" t="s">
        <v>49</v>
      </c>
      <c r="B111" s="179" t="s">
        <v>729</v>
      </c>
      <c r="C111" s="543"/>
      <c r="D111" s="543"/>
      <c r="E111" s="543"/>
      <c r="F111" s="101"/>
      <c r="G111" s="101"/>
      <c r="H111" s="550"/>
      <c r="I111" s="547"/>
    </row>
    <row r="112" spans="1:9" x14ac:dyDescent="0.3">
      <c r="A112" s="97"/>
      <c r="B112" s="179" t="s">
        <v>730</v>
      </c>
      <c r="C112" s="543"/>
      <c r="D112" s="543"/>
      <c r="E112" s="543"/>
      <c r="F112" s="551" t="s">
        <v>678</v>
      </c>
      <c r="G112" s="101">
        <f>6*3*0.2</f>
        <v>3.6</v>
      </c>
      <c r="H112" s="550"/>
      <c r="I112" s="547">
        <f>G112*H112</f>
        <v>0</v>
      </c>
    </row>
    <row r="113" spans="1:9" x14ac:dyDescent="0.3">
      <c r="A113" s="97"/>
      <c r="B113" s="179"/>
      <c r="C113" s="543"/>
      <c r="D113" s="543"/>
      <c r="E113" s="543"/>
      <c r="F113" s="101"/>
      <c r="G113" s="101"/>
      <c r="H113" s="573"/>
      <c r="I113" s="547"/>
    </row>
    <row r="114" spans="1:9" x14ac:dyDescent="0.3">
      <c r="A114" s="97"/>
      <c r="B114" s="562" t="s">
        <v>731</v>
      </c>
      <c r="C114" s="543"/>
      <c r="D114" s="543"/>
      <c r="E114" s="543"/>
      <c r="F114" s="101"/>
      <c r="G114" s="101"/>
      <c r="H114" s="573"/>
      <c r="I114" s="547"/>
    </row>
    <row r="115" spans="1:9" x14ac:dyDescent="0.3">
      <c r="A115" s="97"/>
      <c r="B115" s="179"/>
      <c r="C115" s="543"/>
      <c r="D115" s="543"/>
      <c r="E115" s="543"/>
      <c r="F115" s="101"/>
      <c r="G115" s="101"/>
      <c r="H115" s="573"/>
      <c r="I115" s="547"/>
    </row>
    <row r="116" spans="1:9" x14ac:dyDescent="0.3">
      <c r="A116" s="97" t="s">
        <v>73</v>
      </c>
      <c r="B116" s="179" t="s">
        <v>732</v>
      </c>
      <c r="C116" s="543"/>
      <c r="D116" s="543"/>
      <c r="E116" s="543"/>
      <c r="F116" s="551" t="s">
        <v>678</v>
      </c>
      <c r="G116" s="101">
        <f>G112</f>
        <v>3.6</v>
      </c>
      <c r="H116" s="550"/>
      <c r="I116" s="547">
        <f>G116*H116</f>
        <v>0</v>
      </c>
    </row>
    <row r="117" spans="1:9" x14ac:dyDescent="0.3">
      <c r="A117" s="97"/>
      <c r="B117" s="179"/>
      <c r="C117" s="543"/>
      <c r="D117" s="543"/>
      <c r="E117" s="543"/>
      <c r="F117" s="101"/>
      <c r="G117" s="101"/>
      <c r="H117" s="573"/>
      <c r="I117" s="547"/>
    </row>
    <row r="118" spans="1:9" x14ac:dyDescent="0.3">
      <c r="A118" s="97" t="s">
        <v>74</v>
      </c>
      <c r="B118" s="179" t="s">
        <v>733</v>
      </c>
      <c r="C118" s="543"/>
      <c r="D118" s="543"/>
      <c r="E118" s="543"/>
      <c r="F118" s="551" t="s">
        <v>678</v>
      </c>
      <c r="G118" s="101">
        <f>G112</f>
        <v>3.6</v>
      </c>
      <c r="H118" s="550"/>
      <c r="I118" s="547">
        <f>G118*H118</f>
        <v>0</v>
      </c>
    </row>
    <row r="119" spans="1:9" x14ac:dyDescent="0.3">
      <c r="A119" s="97"/>
      <c r="B119" s="179"/>
      <c r="C119" s="543"/>
      <c r="D119" s="543"/>
      <c r="E119" s="543"/>
      <c r="F119" s="101"/>
      <c r="G119" s="101"/>
      <c r="H119" s="550"/>
      <c r="I119" s="547"/>
    </row>
    <row r="120" spans="1:9" x14ac:dyDescent="0.3">
      <c r="A120" s="97"/>
      <c r="B120" s="560" t="s">
        <v>554</v>
      </c>
      <c r="C120" s="548"/>
      <c r="D120" s="543"/>
      <c r="E120" s="543"/>
      <c r="F120" s="565" t="s">
        <v>673</v>
      </c>
      <c r="G120" s="101"/>
      <c r="H120" s="550"/>
      <c r="I120" s="561">
        <f>SUM(I102:I119)</f>
        <v>0</v>
      </c>
    </row>
    <row r="121" spans="1:9" x14ac:dyDescent="0.3">
      <c r="A121" s="567"/>
      <c r="B121" s="574"/>
      <c r="C121" s="569"/>
      <c r="D121" s="569"/>
      <c r="E121" s="569"/>
      <c r="F121" s="570"/>
      <c r="G121" s="570"/>
      <c r="H121" s="571"/>
      <c r="I121" s="572"/>
    </row>
    <row r="122" spans="1:9" x14ac:dyDescent="0.3">
      <c r="A122" s="97"/>
      <c r="B122" s="538"/>
      <c r="C122" s="543"/>
      <c r="D122" s="543"/>
      <c r="E122" s="543"/>
      <c r="F122" s="101"/>
      <c r="G122" s="101"/>
      <c r="H122" s="550"/>
      <c r="I122" s="547"/>
    </row>
    <row r="123" spans="1:9" x14ac:dyDescent="0.3">
      <c r="A123" s="97"/>
      <c r="B123" s="538" t="s">
        <v>734</v>
      </c>
      <c r="C123" s="543"/>
      <c r="D123" s="543"/>
      <c r="E123" s="543"/>
      <c r="F123" s="101"/>
      <c r="G123" s="101"/>
      <c r="H123" s="550"/>
      <c r="I123" s="547"/>
    </row>
    <row r="124" spans="1:9" x14ac:dyDescent="0.3">
      <c r="A124" s="97"/>
      <c r="B124" s="538"/>
      <c r="C124" s="543"/>
      <c r="D124" s="543"/>
      <c r="E124" s="543"/>
      <c r="F124" s="101"/>
      <c r="G124" s="101"/>
      <c r="H124" s="550"/>
      <c r="I124" s="547"/>
    </row>
    <row r="125" spans="1:9" x14ac:dyDescent="0.3">
      <c r="A125" s="97"/>
      <c r="B125" s="563"/>
      <c r="C125" s="543"/>
      <c r="D125" s="543"/>
      <c r="E125" s="543"/>
      <c r="F125" s="101"/>
      <c r="G125" s="101"/>
      <c r="H125" s="550"/>
      <c r="I125" s="547"/>
    </row>
    <row r="126" spans="1:9" x14ac:dyDescent="0.3">
      <c r="A126" s="97" t="s">
        <v>47</v>
      </c>
      <c r="B126" s="562" t="s">
        <v>735</v>
      </c>
      <c r="C126" s="543"/>
      <c r="D126" s="543"/>
      <c r="E126" s="543"/>
      <c r="F126" s="101"/>
      <c r="G126" s="101"/>
      <c r="H126" s="550"/>
      <c r="I126" s="547"/>
    </row>
    <row r="127" spans="1:9" x14ac:dyDescent="0.3">
      <c r="A127" s="97"/>
      <c r="B127" s="563"/>
      <c r="C127" s="543"/>
      <c r="D127" s="543"/>
      <c r="E127" s="543"/>
      <c r="F127" s="101"/>
      <c r="G127" s="101"/>
      <c r="H127" s="550"/>
      <c r="I127" s="547"/>
    </row>
    <row r="128" spans="1:9" x14ac:dyDescent="0.3">
      <c r="A128" s="97"/>
      <c r="B128" s="179" t="s">
        <v>736</v>
      </c>
      <c r="C128" s="543"/>
      <c r="D128" s="543"/>
      <c r="E128" s="543"/>
      <c r="F128" s="101"/>
      <c r="G128" s="101"/>
      <c r="H128" s="550"/>
      <c r="I128" s="547"/>
    </row>
    <row r="129" spans="1:9" x14ac:dyDescent="0.3">
      <c r="A129" s="97"/>
      <c r="B129" s="179"/>
      <c r="C129" s="543"/>
      <c r="D129" s="543"/>
      <c r="E129" s="543"/>
      <c r="F129" s="101"/>
      <c r="G129" s="101"/>
      <c r="H129" s="550"/>
      <c r="I129" s="547"/>
    </row>
    <row r="130" spans="1:9" x14ac:dyDescent="0.3">
      <c r="A130" s="97"/>
      <c r="B130" s="179" t="s">
        <v>737</v>
      </c>
      <c r="C130" s="543"/>
      <c r="D130" s="543"/>
      <c r="E130" s="543"/>
      <c r="F130" s="551" t="s">
        <v>668</v>
      </c>
      <c r="G130" s="101">
        <f>6*3</f>
        <v>18</v>
      </c>
      <c r="H130" s="550"/>
      <c r="I130" s="547">
        <f>G130*H130</f>
        <v>0</v>
      </c>
    </row>
    <row r="131" spans="1:9" x14ac:dyDescent="0.3">
      <c r="A131" s="97"/>
      <c r="B131" s="179"/>
      <c r="C131" s="543"/>
      <c r="D131" s="543"/>
      <c r="E131" s="543"/>
      <c r="F131" s="101"/>
      <c r="G131" s="101"/>
      <c r="H131" s="550"/>
      <c r="I131" s="547"/>
    </row>
    <row r="132" spans="1:9" x14ac:dyDescent="0.3">
      <c r="A132" s="97"/>
      <c r="B132" s="179"/>
      <c r="C132" s="543"/>
      <c r="D132" s="543"/>
      <c r="E132" s="543"/>
      <c r="F132" s="551"/>
      <c r="G132" s="101"/>
      <c r="H132" s="550"/>
      <c r="I132" s="575"/>
    </row>
    <row r="133" spans="1:9" x14ac:dyDescent="0.3">
      <c r="A133" s="97"/>
      <c r="B133" s="562" t="s">
        <v>738</v>
      </c>
      <c r="C133" s="543"/>
      <c r="D133" s="543"/>
      <c r="E133" s="543"/>
      <c r="F133" s="551"/>
      <c r="G133" s="101"/>
      <c r="H133" s="550"/>
      <c r="I133" s="575"/>
    </row>
    <row r="134" spans="1:9" x14ac:dyDescent="0.3">
      <c r="A134" s="97"/>
      <c r="B134" s="576"/>
      <c r="C134" s="543"/>
      <c r="D134" s="543"/>
      <c r="E134" s="543"/>
      <c r="F134" s="97"/>
      <c r="G134" s="101"/>
      <c r="H134" s="550"/>
      <c r="I134" s="575"/>
    </row>
    <row r="135" spans="1:9" x14ac:dyDescent="0.3">
      <c r="A135" s="97" t="s">
        <v>48</v>
      </c>
      <c r="B135" s="562" t="s">
        <v>739</v>
      </c>
      <c r="C135" s="543"/>
      <c r="D135" s="543"/>
      <c r="E135" s="543"/>
      <c r="F135" s="97"/>
      <c r="G135" s="101"/>
      <c r="H135" s="550"/>
      <c r="I135" s="575"/>
    </row>
    <row r="136" spans="1:9" x14ac:dyDescent="0.3">
      <c r="A136" s="97"/>
      <c r="B136" s="577" t="s">
        <v>740</v>
      </c>
      <c r="C136" s="543"/>
      <c r="D136" s="543"/>
      <c r="E136" s="543"/>
      <c r="F136" s="97"/>
      <c r="G136" s="101"/>
      <c r="H136" s="550"/>
      <c r="I136" s="575"/>
    </row>
    <row r="137" spans="1:9" x14ac:dyDescent="0.3">
      <c r="A137" s="97"/>
      <c r="B137" s="562" t="s">
        <v>741</v>
      </c>
      <c r="C137" s="543"/>
      <c r="D137" s="543"/>
      <c r="E137" s="543"/>
      <c r="F137" s="97"/>
      <c r="G137" s="101"/>
      <c r="H137" s="550"/>
      <c r="I137" s="575"/>
    </row>
    <row r="138" spans="1:9" x14ac:dyDescent="0.3">
      <c r="A138" s="97"/>
      <c r="B138" s="578"/>
      <c r="C138" s="543"/>
      <c r="D138" s="543"/>
      <c r="E138" s="543"/>
      <c r="F138" s="97"/>
      <c r="G138" s="101"/>
      <c r="H138" s="550"/>
      <c r="I138" s="575"/>
    </row>
    <row r="139" spans="1:9" x14ac:dyDescent="0.3">
      <c r="A139" s="97"/>
      <c r="B139" s="576" t="s">
        <v>742</v>
      </c>
      <c r="C139" s="543"/>
      <c r="D139" s="543"/>
      <c r="E139" s="543"/>
      <c r="F139" s="551" t="s">
        <v>3</v>
      </c>
      <c r="G139" s="101">
        <v>1</v>
      </c>
      <c r="H139" s="550"/>
      <c r="I139" s="575">
        <f>H139*G139</f>
        <v>0</v>
      </c>
    </row>
    <row r="140" spans="1:9" x14ac:dyDescent="0.3">
      <c r="A140" s="97"/>
      <c r="B140" s="179"/>
      <c r="C140" s="543"/>
      <c r="D140" s="543"/>
      <c r="E140" s="543"/>
      <c r="F140" s="101"/>
      <c r="G140" s="101"/>
      <c r="H140" s="550"/>
      <c r="I140" s="571"/>
    </row>
    <row r="141" spans="1:9" x14ac:dyDescent="0.3">
      <c r="A141" s="97"/>
      <c r="B141" s="560" t="s">
        <v>554</v>
      </c>
      <c r="C141" s="548"/>
      <c r="D141" s="543"/>
      <c r="E141" s="543"/>
      <c r="F141" s="565" t="s">
        <v>673</v>
      </c>
      <c r="G141" s="101"/>
      <c r="H141" s="550"/>
      <c r="I141" s="579">
        <f>SUM(I132:I140)</f>
        <v>0</v>
      </c>
    </row>
    <row r="142" spans="1:9" x14ac:dyDescent="0.3">
      <c r="A142" s="97"/>
      <c r="B142" s="580"/>
      <c r="C142" s="548"/>
      <c r="D142" s="548"/>
      <c r="E142" s="543"/>
      <c r="F142" s="97"/>
      <c r="G142" s="101"/>
      <c r="H142" s="550"/>
      <c r="I142" s="547"/>
    </row>
    <row r="143" spans="1:9" x14ac:dyDescent="0.3">
      <c r="A143" s="97"/>
      <c r="B143" s="538" t="s">
        <v>743</v>
      </c>
      <c r="C143" s="548"/>
      <c r="D143" s="548"/>
      <c r="E143" s="543"/>
      <c r="F143" s="551"/>
      <c r="G143" s="101"/>
      <c r="H143" s="550"/>
      <c r="I143" s="547"/>
    </row>
    <row r="144" spans="1:9" x14ac:dyDescent="0.3">
      <c r="A144" s="97"/>
      <c r="B144" s="538"/>
      <c r="C144" s="548"/>
      <c r="D144" s="548"/>
      <c r="E144" s="543"/>
      <c r="F144" s="551"/>
      <c r="G144" s="101"/>
      <c r="H144" s="550"/>
      <c r="I144" s="547"/>
    </row>
    <row r="145" spans="1:9" x14ac:dyDescent="0.3">
      <c r="A145" s="97"/>
      <c r="B145" s="538"/>
      <c r="C145" s="548"/>
      <c r="D145" s="543"/>
      <c r="E145" s="543"/>
      <c r="F145" s="551"/>
      <c r="G145" s="101"/>
      <c r="H145" s="550"/>
      <c r="I145" s="547"/>
    </row>
    <row r="146" spans="1:9" x14ac:dyDescent="0.3">
      <c r="A146" s="97"/>
      <c r="B146" s="538" t="s">
        <v>32</v>
      </c>
      <c r="C146" s="538" t="s">
        <v>744</v>
      </c>
      <c r="D146" s="548"/>
      <c r="E146" s="543"/>
      <c r="F146" s="97"/>
      <c r="G146" s="581" t="s">
        <v>557</v>
      </c>
      <c r="H146" s="550"/>
      <c r="I146" s="582"/>
    </row>
    <row r="147" spans="1:9" x14ac:dyDescent="0.3">
      <c r="A147" s="97"/>
      <c r="B147" s="583"/>
      <c r="C147" s="543"/>
      <c r="D147" s="543"/>
      <c r="E147" s="543"/>
      <c r="F147" s="97"/>
      <c r="G147" s="101"/>
      <c r="H147" s="550"/>
      <c r="I147" s="547"/>
    </row>
    <row r="148" spans="1:9" x14ac:dyDescent="0.3">
      <c r="A148" s="97"/>
      <c r="B148" s="538"/>
      <c r="C148" s="543"/>
      <c r="D148" s="543"/>
      <c r="E148" s="543"/>
      <c r="F148" s="97"/>
      <c r="G148" s="101"/>
      <c r="H148" s="550"/>
      <c r="I148" s="547"/>
    </row>
    <row r="149" spans="1:9" x14ac:dyDescent="0.3">
      <c r="A149" s="97"/>
      <c r="B149" s="584">
        <v>1</v>
      </c>
      <c r="C149" s="543" t="str">
        <f>B8</f>
        <v>ELEMENT NO. 1 : SITE PREPARATION</v>
      </c>
      <c r="D149" s="543"/>
      <c r="E149" s="543"/>
      <c r="F149" s="97"/>
      <c r="G149" s="585" t="s">
        <v>745</v>
      </c>
      <c r="H149" s="550"/>
      <c r="I149" s="547">
        <f>I17</f>
        <v>0</v>
      </c>
    </row>
    <row r="150" spans="1:9" x14ac:dyDescent="0.3">
      <c r="A150" s="97"/>
      <c r="B150" s="583"/>
      <c r="C150" s="543"/>
      <c r="D150" s="543"/>
      <c r="E150" s="543"/>
      <c r="F150" s="97"/>
      <c r="G150" s="101"/>
      <c r="H150" s="550"/>
      <c r="I150" s="547"/>
    </row>
    <row r="151" spans="1:9" x14ac:dyDescent="0.3">
      <c r="A151" s="97"/>
      <c r="B151" s="584">
        <v>2</v>
      </c>
      <c r="C151" s="543" t="str">
        <f>B19</f>
        <v>ELEMENT NO. 2 : SUBSTRUCTURES (PROVISIONAL)</v>
      </c>
      <c r="D151" s="543"/>
      <c r="E151" s="543"/>
      <c r="F151" s="97"/>
      <c r="G151" s="585" t="s">
        <v>746</v>
      </c>
      <c r="H151" s="550"/>
      <c r="I151" s="547">
        <f>I70</f>
        <v>0</v>
      </c>
    </row>
    <row r="152" spans="1:9" x14ac:dyDescent="0.3">
      <c r="A152" s="97"/>
      <c r="B152" s="584"/>
      <c r="C152" s="543"/>
      <c r="D152" s="543"/>
      <c r="E152" s="543"/>
      <c r="F152" s="97"/>
      <c r="G152" s="101"/>
      <c r="H152" s="550"/>
      <c r="I152" s="547"/>
    </row>
    <row r="153" spans="1:9" x14ac:dyDescent="0.3">
      <c r="A153" s="97"/>
      <c r="B153" s="584">
        <v>6</v>
      </c>
      <c r="C153" s="543" t="str">
        <f>B72</f>
        <v>ELEMENT NO. 3 : STEEL FRAME</v>
      </c>
      <c r="D153" s="543"/>
      <c r="E153" s="543"/>
      <c r="F153" s="97"/>
      <c r="G153" s="585" t="s">
        <v>747</v>
      </c>
      <c r="H153" s="550"/>
      <c r="I153" s="547">
        <f>I141</f>
        <v>0</v>
      </c>
    </row>
    <row r="154" spans="1:9" x14ac:dyDescent="0.3">
      <c r="A154" s="97"/>
      <c r="B154" s="584"/>
      <c r="C154" s="543"/>
      <c r="D154" s="543"/>
      <c r="E154" s="543"/>
      <c r="F154" s="97"/>
      <c r="G154" s="585"/>
      <c r="H154" s="550"/>
      <c r="I154" s="547"/>
    </row>
    <row r="155" spans="1:9" x14ac:dyDescent="0.3">
      <c r="A155" s="97"/>
      <c r="B155" s="584">
        <v>8</v>
      </c>
      <c r="C155" s="543" t="str">
        <f>B98</f>
        <v>ELEMENT NO. 4 : CONCRETE WORKS</v>
      </c>
      <c r="D155" s="543"/>
      <c r="E155" s="543"/>
      <c r="F155" s="97"/>
      <c r="G155" s="585" t="s">
        <v>748</v>
      </c>
      <c r="H155" s="550"/>
      <c r="I155" s="547">
        <f>I120</f>
        <v>0</v>
      </c>
    </row>
    <row r="156" spans="1:9" x14ac:dyDescent="0.3">
      <c r="A156" s="97"/>
      <c r="B156" s="584"/>
      <c r="C156" s="543"/>
      <c r="D156" s="543"/>
      <c r="E156" s="543"/>
      <c r="F156" s="97"/>
      <c r="G156" s="585"/>
      <c r="H156" s="550"/>
      <c r="I156" s="547"/>
    </row>
    <row r="157" spans="1:9" x14ac:dyDescent="0.3">
      <c r="A157" s="97"/>
      <c r="B157" s="584">
        <v>9</v>
      </c>
      <c r="C157" s="543" t="str">
        <f>B123</f>
        <v>ELEMENT NO. 5 : FINISHES</v>
      </c>
      <c r="D157" s="543"/>
      <c r="E157" s="543"/>
      <c r="F157" s="97"/>
      <c r="G157" s="585" t="s">
        <v>749</v>
      </c>
      <c r="H157" s="550"/>
      <c r="I157" s="547">
        <f>I141</f>
        <v>0</v>
      </c>
    </row>
    <row r="158" spans="1:9" x14ac:dyDescent="0.3">
      <c r="A158" s="97"/>
      <c r="B158" s="584"/>
      <c r="C158" s="543"/>
      <c r="D158" s="543"/>
      <c r="E158" s="543"/>
      <c r="F158" s="97"/>
      <c r="G158" s="585"/>
      <c r="H158" s="550"/>
      <c r="I158" s="547"/>
    </row>
    <row r="159" spans="1:9" x14ac:dyDescent="0.3">
      <c r="A159" s="97"/>
      <c r="B159" s="584"/>
      <c r="C159" s="543"/>
      <c r="D159" s="543"/>
      <c r="E159" s="543"/>
      <c r="F159" s="97"/>
      <c r="G159" s="585"/>
      <c r="H159" s="550"/>
      <c r="I159" s="547"/>
    </row>
    <row r="160" spans="1:9" x14ac:dyDescent="0.3">
      <c r="A160" s="97"/>
      <c r="B160" s="179"/>
      <c r="C160" s="543"/>
      <c r="D160" s="543"/>
      <c r="E160" s="543"/>
      <c r="F160" s="97"/>
      <c r="G160" s="585"/>
      <c r="H160" s="550"/>
      <c r="I160" s="547"/>
    </row>
    <row r="161" spans="1:9" x14ac:dyDescent="0.3">
      <c r="A161" s="97"/>
      <c r="B161" s="560" t="s">
        <v>750</v>
      </c>
      <c r="C161" s="543"/>
      <c r="D161" s="543"/>
      <c r="E161" s="543"/>
      <c r="F161" s="97"/>
      <c r="G161" s="585"/>
      <c r="H161" s="550"/>
      <c r="I161" s="561">
        <f>SUM(I149:I160)</f>
        <v>0</v>
      </c>
    </row>
    <row r="162" spans="1:9" x14ac:dyDescent="0.3">
      <c r="A162" s="97"/>
      <c r="B162" s="179"/>
      <c r="C162" s="543"/>
      <c r="D162" s="543"/>
      <c r="E162" s="543"/>
      <c r="F162" s="97"/>
      <c r="G162" s="585"/>
      <c r="H162" s="550"/>
      <c r="I162" s="547"/>
    </row>
    <row r="163" spans="1:9" x14ac:dyDescent="0.3">
      <c r="A163" s="97"/>
      <c r="B163" s="179"/>
      <c r="C163" s="543"/>
      <c r="D163" s="543"/>
      <c r="E163" s="179"/>
      <c r="F163" s="97"/>
      <c r="G163" s="585"/>
      <c r="H163" s="550"/>
      <c r="I163" s="547"/>
    </row>
    <row r="164" spans="1:9" x14ac:dyDescent="0.3">
      <c r="A164" s="97"/>
      <c r="B164" s="179"/>
      <c r="C164" s="543"/>
      <c r="D164" s="543"/>
      <c r="E164" s="179"/>
      <c r="F164" s="97"/>
      <c r="G164" s="585"/>
      <c r="H164" s="550"/>
      <c r="I164" s="547"/>
    </row>
    <row r="165" spans="1:9" x14ac:dyDescent="0.3">
      <c r="A165" s="97"/>
      <c r="B165" s="179" t="s">
        <v>751</v>
      </c>
      <c r="C165" s="543"/>
      <c r="D165" s="543"/>
      <c r="E165" s="179"/>
      <c r="F165" s="97"/>
      <c r="G165" s="585"/>
      <c r="H165" s="550"/>
      <c r="I165" s="561">
        <f>I161*3</f>
        <v>0</v>
      </c>
    </row>
    <row r="166" spans="1:9" x14ac:dyDescent="0.3">
      <c r="A166" s="97"/>
      <c r="B166" s="179"/>
      <c r="C166" s="543"/>
      <c r="D166" s="543"/>
      <c r="E166" s="179"/>
      <c r="F166" s="97"/>
      <c r="G166" s="585"/>
      <c r="H166" s="550"/>
      <c r="I166" s="547"/>
    </row>
    <row r="167" spans="1:9" x14ac:dyDescent="0.3">
      <c r="A167" s="97"/>
      <c r="B167" s="560"/>
      <c r="C167" s="543"/>
      <c r="D167" s="543"/>
      <c r="E167" s="543"/>
      <c r="F167" s="97"/>
      <c r="G167" s="585"/>
      <c r="H167" s="550"/>
      <c r="I167" s="561"/>
    </row>
    <row r="168" spans="1:9" x14ac:dyDescent="0.3">
      <c r="A168" s="97"/>
      <c r="B168" s="179"/>
      <c r="C168" s="543"/>
      <c r="D168" s="543"/>
      <c r="E168" s="543"/>
      <c r="F168" s="97"/>
      <c r="G168" s="585"/>
      <c r="H168" s="550"/>
      <c r="I168" s="547"/>
    </row>
    <row r="169" spans="1:9" x14ac:dyDescent="0.3">
      <c r="A169" s="97"/>
      <c r="B169" s="586"/>
      <c r="C169" s="543"/>
      <c r="D169" s="587"/>
      <c r="E169" s="543"/>
      <c r="F169" s="97"/>
      <c r="G169" s="588"/>
      <c r="H169" s="550"/>
      <c r="I169" s="547"/>
    </row>
    <row r="170" spans="1:9" x14ac:dyDescent="0.3">
      <c r="A170" s="163"/>
      <c r="B170" s="733"/>
      <c r="C170" s="734"/>
      <c r="D170" s="734"/>
      <c r="E170" s="735"/>
      <c r="F170" s="589"/>
      <c r="G170" s="172"/>
      <c r="H170" s="590"/>
      <c r="I170" s="591"/>
    </row>
    <row r="171" spans="1:9" ht="15.5" thickBot="1" x14ac:dyDescent="0.35">
      <c r="A171" s="97"/>
      <c r="B171" s="538" t="s">
        <v>752</v>
      </c>
      <c r="C171" s="543"/>
      <c r="D171" s="564"/>
      <c r="E171" s="543"/>
      <c r="F171" s="589"/>
      <c r="G171" s="101"/>
      <c r="H171" s="573"/>
      <c r="I171" s="592">
        <f>I165</f>
        <v>0</v>
      </c>
    </row>
    <row r="172" spans="1:9" ht="15.5" thickTop="1" x14ac:dyDescent="0.3">
      <c r="A172" s="97"/>
      <c r="B172" s="560"/>
      <c r="C172" s="564"/>
      <c r="D172" s="564"/>
      <c r="E172" s="564"/>
      <c r="F172" s="551"/>
      <c r="G172" s="101"/>
      <c r="H172" s="573"/>
      <c r="I172" s="561"/>
    </row>
    <row r="173" spans="1:9" x14ac:dyDescent="0.3">
      <c r="A173" s="567"/>
      <c r="B173" s="568"/>
      <c r="C173" s="569"/>
      <c r="D173" s="569"/>
      <c r="E173" s="569"/>
      <c r="F173" s="593"/>
      <c r="G173" s="570"/>
      <c r="H173" s="594"/>
      <c r="I173" s="572"/>
    </row>
    <row r="174" spans="1:9" x14ac:dyDescent="0.3">
      <c r="A174" s="584"/>
      <c r="B174" s="179"/>
      <c r="C174" s="543"/>
      <c r="D174" s="543"/>
      <c r="E174" s="543"/>
      <c r="F174" s="595"/>
      <c r="G174" s="545"/>
      <c r="H174" s="546"/>
      <c r="I174" s="596"/>
    </row>
    <row r="175" spans="1:9" x14ac:dyDescent="0.3">
      <c r="A175" s="584"/>
      <c r="B175" s="179"/>
      <c r="C175" s="543"/>
      <c r="D175" s="543"/>
      <c r="E175" s="543"/>
      <c r="F175" s="595"/>
      <c r="G175" s="545"/>
      <c r="H175" s="546"/>
      <c r="I175" s="596"/>
    </row>
    <row r="176" spans="1:9" x14ac:dyDescent="0.3">
      <c r="A176" s="584"/>
      <c r="B176" s="597"/>
      <c r="C176" s="543"/>
      <c r="D176" s="543"/>
      <c r="E176" s="543"/>
      <c r="F176" s="598"/>
      <c r="G176" s="545"/>
      <c r="H176" s="546"/>
      <c r="I176" s="596"/>
    </row>
    <row r="177" spans="1:9" x14ac:dyDescent="0.3">
      <c r="A177" s="584"/>
      <c r="B177" s="597"/>
      <c r="C177" s="543"/>
      <c r="D177" s="543"/>
      <c r="E177" s="543"/>
      <c r="F177" s="598"/>
      <c r="G177" s="545"/>
      <c r="H177" s="546"/>
      <c r="I177" s="596"/>
    </row>
    <row r="178" spans="1:9" x14ac:dyDescent="0.3">
      <c r="A178" s="584"/>
      <c r="B178" s="597"/>
      <c r="C178" s="543"/>
      <c r="D178" s="543"/>
      <c r="E178" s="543"/>
      <c r="F178" s="598"/>
      <c r="G178" s="545"/>
      <c r="H178" s="546"/>
      <c r="I178" s="596"/>
    </row>
    <row r="179" spans="1:9" x14ac:dyDescent="0.3">
      <c r="A179" s="584"/>
      <c r="B179" s="597"/>
      <c r="C179" s="543"/>
      <c r="D179" s="543"/>
      <c r="E179" s="543"/>
      <c r="F179" s="598"/>
      <c r="G179" s="545"/>
      <c r="H179" s="546"/>
      <c r="I179" s="596"/>
    </row>
  </sheetData>
  <mergeCells count="2">
    <mergeCell ref="B5:E5"/>
    <mergeCell ref="B170:E170"/>
  </mergeCells>
  <pageMargins left="0.7" right="0.7" top="0.75" bottom="0.75" header="0.3" footer="0.3"/>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Preliminaries</vt:lpstr>
      <vt:lpstr>Borehole drilling</vt:lpstr>
      <vt:lpstr>New elevated water tank</vt:lpstr>
      <vt:lpstr>Borehole supplies</vt:lpstr>
      <vt:lpstr>Distribution Piping</vt:lpstr>
      <vt:lpstr>Generator &amp; Caretakers room</vt:lpstr>
      <vt:lpstr>Water Kiosk &amp; Animal Troughs</vt:lpstr>
      <vt:lpstr>Toilet &amp; Septic</vt:lpstr>
      <vt:lpstr>Solar Support Structure</vt:lpstr>
      <vt:lpstr>Solar Installation</vt:lpstr>
      <vt:lpstr>Fencing</vt:lpstr>
      <vt:lpstr>Summary</vt:lpstr>
      <vt:lpstr>'Borehole supplies'!Print_Area</vt:lpstr>
      <vt:lpstr>'Distribution Piping'!Print_Area</vt:lpstr>
      <vt:lpstr>'New elevated water tank'!Print_Area</vt:lpstr>
      <vt:lpstr>Summary!Print_Area</vt:lpstr>
      <vt:lpstr>'Water Kiosk &amp; Animal Troughs'!Print_Area</vt:lpstr>
    </vt:vector>
  </TitlesOfParts>
  <Company>Hewlett-Packard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Ibrahim</dc:creator>
  <cp:lastModifiedBy>DAUD Ibrahim</cp:lastModifiedBy>
  <cp:lastPrinted>2017-10-12T09:45:32Z</cp:lastPrinted>
  <dcterms:created xsi:type="dcterms:W3CDTF">2017-07-19T10:02:06Z</dcterms:created>
  <dcterms:modified xsi:type="dcterms:W3CDTF">2022-04-04T11:32:26Z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b15e2b-c6d2-488b-8aea-978109a77633_Enabled">
    <vt:lpwstr>true</vt:lpwstr>
  </property>
  <property fmtid="{D5CDD505-2E9C-101B-9397-08002B2CF9AE}" pid="3" name="MSIP_Label_65b15e2b-c6d2-488b-8aea-978109a77633_SetDate">
    <vt:lpwstr>2021-05-17T07:55:55Z</vt:lpwstr>
  </property>
  <property fmtid="{D5CDD505-2E9C-101B-9397-08002B2CF9AE}" pid="4" name="MSIP_Label_65b15e2b-c6d2-488b-8aea-978109a77633_Method">
    <vt:lpwstr>Privileged</vt:lpwstr>
  </property>
  <property fmtid="{D5CDD505-2E9C-101B-9397-08002B2CF9AE}" pid="5" name="MSIP_Label_65b15e2b-c6d2-488b-8aea-978109a77633_Name">
    <vt:lpwstr>IOMLb0010IN123173</vt:lpwstr>
  </property>
  <property fmtid="{D5CDD505-2E9C-101B-9397-08002B2CF9AE}" pid="6" name="MSIP_Label_65b15e2b-c6d2-488b-8aea-978109a77633_SiteId">
    <vt:lpwstr>1588262d-23fb-43b4-bd6e-bce49c8e6186</vt:lpwstr>
  </property>
  <property fmtid="{D5CDD505-2E9C-101B-9397-08002B2CF9AE}" pid="7" name="MSIP_Label_65b15e2b-c6d2-488b-8aea-978109a77633_ActionId">
    <vt:lpwstr>fff48062-880b-445d-b337-4c17fce18534</vt:lpwstr>
  </property>
  <property fmtid="{D5CDD505-2E9C-101B-9397-08002B2CF9AE}" pid="8" name="MSIP_Label_65b15e2b-c6d2-488b-8aea-978109a77633_ContentBits">
    <vt:lpwstr>0</vt:lpwstr>
  </property>
</Properties>
</file>